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-SO01 - URS - Zemní prá..." sheetId="2" r:id="rId2"/>
    <sheet name="02-SO01 - ÚOŽI - Oprava r..." sheetId="3" r:id="rId3"/>
    <sheet name="03-SO01 - VRN - úsek mezi..." sheetId="4" r:id="rId4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'01-SO01 - URS - Zemní prá...'!$C$129:$K$176</definedName>
    <definedName name="_xlnm.Print_Area" localSheetId="1">'01-SO01 - URS - Zemní prá...'!$C$4:$J$76,'01-SO01 - URS - Zemní prá...'!$C$82:$J$111,'01-SO01 - URS - Zemní prá...'!$C$117:$K$176</definedName>
    <definedName name="_xlnm.Print_Titles" localSheetId="1">'01-SO01 - URS - Zemní prá...'!$129:$129</definedName>
    <definedName name="_xlnm._FilterDatabase" localSheetId="2" hidden="1">'02-SO01 - ÚOŽI - Oprava r...'!$C$128:$K$181</definedName>
    <definedName name="_xlnm.Print_Area" localSheetId="2">'02-SO01 - ÚOŽI - Oprava r...'!$C$4:$J$76,'02-SO01 - ÚOŽI - Oprava r...'!$C$82:$J$110,'02-SO01 - ÚOŽI - Oprava r...'!$C$116:$K$181</definedName>
    <definedName name="_xlnm.Print_Titles" localSheetId="2">'02-SO01 - ÚOŽI - Oprava r...'!$128:$128</definedName>
    <definedName name="_xlnm._FilterDatabase" localSheetId="3" hidden="1">'03-SO01 - VRN - úsek mezi...'!$C$129:$K$140</definedName>
    <definedName name="_xlnm.Print_Area" localSheetId="3">'03-SO01 - VRN - úsek mezi...'!$C$4:$J$76,'03-SO01 - VRN - úsek mezi...'!$C$82:$J$111,'03-SO01 - VRN - úsek mezi...'!$C$117:$K$140</definedName>
    <definedName name="_xlnm.Print_Titles" localSheetId="3">'03-SO01 - VRN - úsek mezi...'!$129:$129</definedName>
  </definedNames>
  <calcPr/>
</workbook>
</file>

<file path=xl/calcChain.xml><?xml version="1.0" encoding="utf-8"?>
<calcChain xmlns="http://schemas.openxmlformats.org/spreadsheetml/2006/main">
  <c i="4" l="1" r="J39"/>
  <c r="J38"/>
  <c i="1" r="AY97"/>
  <c i="4" r="J37"/>
  <c i="1" r="AX97"/>
  <c i="4"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91"/>
  <c r="F89"/>
  <c r="E87"/>
  <c r="J18"/>
  <c r="E18"/>
  <c r="F127"/>
  <c r="J17"/>
  <c r="J12"/>
  <c r="J124"/>
  <c r="E7"/>
  <c r="E120"/>
  <c i="3" r="J39"/>
  <c r="J38"/>
  <c i="1" r="AY96"/>
  <c i="3" r="J37"/>
  <c i="1" r="AX96"/>
  <c i="3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2"/>
  <c r="J91"/>
  <c r="F91"/>
  <c r="F89"/>
  <c r="E87"/>
  <c r="J18"/>
  <c r="E18"/>
  <c r="F126"/>
  <c r="J17"/>
  <c r="J12"/>
  <c r="J89"/>
  <c r="E7"/>
  <c r="E119"/>
  <c i="2" r="J39"/>
  <c r="J38"/>
  <c i="1" r="AY95"/>
  <c i="2" r="J37"/>
  <c i="1" r="AX95"/>
  <c i="2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7"/>
  <c r="J126"/>
  <c r="F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91"/>
  <c r="F89"/>
  <c r="E87"/>
  <c r="J18"/>
  <c r="E18"/>
  <c r="F92"/>
  <c r="J17"/>
  <c r="J12"/>
  <c r="J124"/>
  <c r="E7"/>
  <c r="E85"/>
  <c i="1"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L90"/>
  <c r="AM90"/>
  <c r="AM89"/>
  <c r="L89"/>
  <c r="AM87"/>
  <c r="L87"/>
  <c r="L85"/>
  <c r="L84"/>
  <c i="2" r="J165"/>
  <c r="BK162"/>
  <c r="J159"/>
  <c r="J157"/>
  <c r="BK154"/>
  <c r="J152"/>
  <c r="J149"/>
  <c r="BK142"/>
  <c r="J135"/>
  <c i="3" r="J172"/>
  <c r="BK148"/>
  <c r="BK179"/>
  <c r="J140"/>
  <c r="BK174"/>
  <c r="J155"/>
  <c r="J142"/>
  <c r="J167"/>
  <c r="BK153"/>
  <c r="J137"/>
  <c r="J173"/>
  <c r="J149"/>
  <c r="J171"/>
  <c r="J158"/>
  <c r="J133"/>
  <c r="J163"/>
  <c r="BK142"/>
  <c i="4" r="J138"/>
  <c r="J135"/>
  <c i="2" r="BK173"/>
  <c r="BK145"/>
  <c r="J137"/>
  <c r="J174"/>
  <c r="BK166"/>
  <c r="J163"/>
  <c r="J160"/>
  <c r="BK156"/>
  <c r="J154"/>
  <c r="BK149"/>
  <c r="BK146"/>
  <c r="BK137"/>
  <c i="3" r="BK167"/>
  <c r="BK144"/>
  <c r="J161"/>
  <c r="J136"/>
  <c r="J165"/>
  <c r="J143"/>
  <c r="J175"/>
  <c r="J141"/>
  <c r="J176"/>
  <c r="BK158"/>
  <c r="BK140"/>
  <c r="J169"/>
  <c r="J150"/>
  <c r="J148"/>
  <c r="BK147"/>
  <c r="J146"/>
  <c r="BK145"/>
  <c r="BK136"/>
  <c r="J168"/>
  <c r="J153"/>
  <c i="4" r="J137"/>
  <c r="J134"/>
  <c i="2" r="J166"/>
  <c r="J148"/>
  <c r="BK143"/>
  <c r="BK139"/>
  <c r="J133"/>
  <c i="1" r="AS94"/>
  <c i="2" r="BK160"/>
  <c r="J156"/>
  <c r="J153"/>
  <c r="BK148"/>
  <c r="J144"/>
  <c r="BK136"/>
  <c i="3" r="BK181"/>
  <c r="BK155"/>
  <c r="BK176"/>
  <c r="J138"/>
  <c r="BK173"/>
  <c r="BK149"/>
  <c r="BK180"/>
  <c r="J166"/>
  <c r="J145"/>
  <c r="BK178"/>
  <c r="BK172"/>
  <c r="J151"/>
  <c r="J179"/>
  <c r="BK163"/>
  <c r="BK165"/>
  <c r="BK151"/>
  <c i="4" r="J140"/>
  <c r="BK138"/>
  <c i="2" r="BK175"/>
  <c r="J175"/>
  <c r="BK172"/>
  <c r="J172"/>
  <c r="BK171"/>
  <c r="J171"/>
  <c r="BK169"/>
  <c r="J169"/>
  <c r="BK168"/>
  <c r="J167"/>
  <c r="BK176"/>
  <c r="J176"/>
  <c r="BK147"/>
  <c r="BK144"/>
  <c r="J141"/>
  <c r="BK135"/>
  <c r="BK174"/>
  <c r="J168"/>
  <c r="BK164"/>
  <c r="BK161"/>
  <c r="BK158"/>
  <c r="BK155"/>
  <c r="BK152"/>
  <c r="J143"/>
  <c r="J139"/>
  <c r="BK133"/>
  <c i="3" r="BK162"/>
  <c r="BK132"/>
  <c r="BK150"/>
  <c r="J177"/>
  <c r="BK152"/>
  <c r="J132"/>
  <c r="BK169"/>
  <c r="J156"/>
  <c r="BK133"/>
  <c r="J160"/>
  <c r="J144"/>
  <c r="BK168"/>
  <c r="BK139"/>
  <c r="J170"/>
  <c r="BK157"/>
  <c i="4" r="BK137"/>
  <c r="J133"/>
  <c i="2" r="J146"/>
  <c r="J142"/>
  <c r="J136"/>
  <c r="J132"/>
  <c r="BK167"/>
  <c r="J164"/>
  <c r="J162"/>
  <c r="BK159"/>
  <c r="BK157"/>
  <c r="J155"/>
  <c r="J151"/>
  <c r="J145"/>
  <c r="J140"/>
  <c r="BK132"/>
  <c i="3" r="BK156"/>
  <c r="BK134"/>
  <c r="J159"/>
  <c r="BK137"/>
  <c r="BK159"/>
  <c r="J134"/>
  <c r="BK170"/>
  <c r="J147"/>
  <c r="J181"/>
  <c r="BK161"/>
  <c r="J180"/>
  <c r="J164"/>
  <c r="J152"/>
  <c r="J162"/>
  <c r="BK138"/>
  <c i="4" r="BK134"/>
  <c r="BK133"/>
  <c i="2" r="J173"/>
  <c r="BK140"/>
  <c r="J134"/>
  <c r="BK165"/>
  <c r="BK163"/>
  <c r="J161"/>
  <c r="J158"/>
  <c r="BK153"/>
  <c r="BK151"/>
  <c r="J147"/>
  <c r="BK141"/>
  <c r="BK134"/>
  <c i="3" r="J157"/>
  <c r="BK171"/>
  <c r="BK141"/>
  <c r="BK166"/>
  <c r="BK146"/>
  <c r="BK177"/>
  <c r="BK164"/>
  <c r="J139"/>
  <c r="BK175"/>
  <c r="BK154"/>
  <c r="BK143"/>
  <c r="J178"/>
  <c r="J154"/>
  <c r="J174"/>
  <c r="BK160"/>
  <c i="4" r="BK135"/>
  <c r="BK140"/>
  <c i="2" l="1" r="P131"/>
  <c r="P150"/>
  <c r="R170"/>
  <c r="BK138"/>
  <c r="J138"/>
  <c r="J98"/>
  <c r="R138"/>
  <c r="P170"/>
  <c i="3" r="P131"/>
  <c r="P130"/>
  <c i="2" r="BK131"/>
  <c r="J131"/>
  <c r="J97"/>
  <c r="P138"/>
  <c r="T138"/>
  <c r="BK170"/>
  <c r="J170"/>
  <c r="J100"/>
  <c i="3" r="T135"/>
  <c i="2" r="T131"/>
  <c r="T150"/>
  <c i="3" r="R135"/>
  <c i="2" r="R131"/>
  <c r="R150"/>
  <c i="3" r="BK135"/>
  <c i="2" r="BK150"/>
  <c r="J150"/>
  <c r="J99"/>
  <c r="T170"/>
  <c i="3" r="R131"/>
  <c r="R130"/>
  <c i="4" r="BK136"/>
  <c r="J136"/>
  <c r="J99"/>
  <c i="3" r="BK131"/>
  <c r="J131"/>
  <c r="J98"/>
  <c r="T131"/>
  <c r="T130"/>
  <c i="4" r="BK132"/>
  <c r="J132"/>
  <c r="J98"/>
  <c r="T132"/>
  <c r="R136"/>
  <c i="3" r="P135"/>
  <c r="P129"/>
  <c i="1" r="AU96"/>
  <c i="4" r="P132"/>
  <c r="R132"/>
  <c r="R131"/>
  <c r="R130"/>
  <c r="P136"/>
  <c r="T136"/>
  <c r="BK139"/>
  <c r="J139"/>
  <c r="J100"/>
  <c r="BE134"/>
  <c r="J89"/>
  <c r="BE135"/>
  <c r="E85"/>
  <c r="F92"/>
  <c r="BE140"/>
  <c i="3" r="J135"/>
  <c r="J99"/>
  <c i="4" r="BE138"/>
  <c r="BE137"/>
  <c r="BE133"/>
  <c i="3" r="F92"/>
  <c r="BE137"/>
  <c r="BE141"/>
  <c r="BE144"/>
  <c r="BE145"/>
  <c r="BE146"/>
  <c r="BE164"/>
  <c r="J123"/>
  <c r="BE132"/>
  <c r="BE138"/>
  <c r="BE155"/>
  <c r="BE162"/>
  <c r="BE174"/>
  <c r="BE175"/>
  <c r="BE142"/>
  <c r="BE153"/>
  <c r="BE165"/>
  <c r="BE166"/>
  <c r="BE169"/>
  <c r="BE171"/>
  <c r="BE177"/>
  <c r="E85"/>
  <c r="BE149"/>
  <c r="BE152"/>
  <c r="BE172"/>
  <c r="BE173"/>
  <c r="BE176"/>
  <c r="BE179"/>
  <c r="BE181"/>
  <c r="BE136"/>
  <c r="BE140"/>
  <c r="BE150"/>
  <c r="BE151"/>
  <c r="BE154"/>
  <c r="BE157"/>
  <c r="BE180"/>
  <c r="BE134"/>
  <c r="BE148"/>
  <c r="BE156"/>
  <c r="BE160"/>
  <c r="BE167"/>
  <c r="BE168"/>
  <c r="BE170"/>
  <c r="BE178"/>
  <c r="BE133"/>
  <c r="BE139"/>
  <c r="BE143"/>
  <c r="BE147"/>
  <c r="BE158"/>
  <c r="BE159"/>
  <c r="BE161"/>
  <c r="BE163"/>
  <c i="2" r="E120"/>
  <c r="F127"/>
  <c r="BE132"/>
  <c r="BE133"/>
  <c r="BE136"/>
  <c r="BE141"/>
  <c r="BE145"/>
  <c r="BE147"/>
  <c r="BE148"/>
  <c r="BE149"/>
  <c r="BE151"/>
  <c r="BE152"/>
  <c r="BE153"/>
  <c r="BE154"/>
  <c r="BE155"/>
  <c r="BE156"/>
  <c r="BE157"/>
  <c r="BE158"/>
  <c r="BE159"/>
  <c r="BE160"/>
  <c r="BE161"/>
  <c r="BE162"/>
  <c r="BE163"/>
  <c r="BE164"/>
  <c r="BE165"/>
  <c r="BE173"/>
  <c r="J89"/>
  <c r="BE174"/>
  <c r="BE175"/>
  <c r="BE134"/>
  <c r="BE135"/>
  <c r="BE137"/>
  <c r="BE139"/>
  <c r="BE140"/>
  <c r="BE142"/>
  <c r="BE143"/>
  <c r="BE144"/>
  <c r="BE146"/>
  <c r="BE172"/>
  <c r="BE166"/>
  <c r="BE167"/>
  <c r="BE168"/>
  <c r="BE169"/>
  <c r="BE171"/>
  <c r="BE176"/>
  <c r="F38"/>
  <c i="1" r="BC95"/>
  <c i="4" r="J36"/>
  <c i="1" r="AW97"/>
  <c i="3" r="F36"/>
  <c i="1" r="BA96"/>
  <c i="2" r="F37"/>
  <c i="1" r="BB95"/>
  <c i="3" r="J36"/>
  <c i="1" r="AW96"/>
  <c i="2" r="F36"/>
  <c i="1" r="BA95"/>
  <c i="4" r="F36"/>
  <c i="1" r="BA97"/>
  <c i="3" r="F37"/>
  <c i="1" r="BB96"/>
  <c i="2" r="J36"/>
  <c i="1" r="AW95"/>
  <c i="4" r="F37"/>
  <c i="1" r="BB97"/>
  <c i="4" r="F39"/>
  <c i="1" r="BD97"/>
  <c i="2" r="F39"/>
  <c i="1" r="BD95"/>
  <c i="4" r="F38"/>
  <c i="1" r="BC97"/>
  <c i="3" r="F39"/>
  <c i="1" r="BD96"/>
  <c i="3" r="F38"/>
  <c i="1" r="BC96"/>
  <c i="3" l="1" r="T129"/>
  <c i="2" r="T130"/>
  <c r="R130"/>
  <c i="4" r="P131"/>
  <c r="P130"/>
  <c i="1" r="AU97"/>
  <c i="4" r="T131"/>
  <c r="T130"/>
  <c i="3" r="R129"/>
  <c i="2" r="P130"/>
  <c i="1" r="AU95"/>
  <c i="2" r="BK130"/>
  <c r="J130"/>
  <c r="J96"/>
  <c r="J30"/>
  <c i="4" r="BK131"/>
  <c r="J131"/>
  <c r="J97"/>
  <c i="3" r="BK130"/>
  <c r="J130"/>
  <c r="J97"/>
  <c i="2" r="J109"/>
  <c r="BE109"/>
  <c r="J35"/>
  <c i="1" r="AV95"/>
  <c r="AT95"/>
  <c r="BC94"/>
  <c r="W35"/>
  <c r="BB94"/>
  <c r="W34"/>
  <c r="BA94"/>
  <c r="W33"/>
  <c r="BD94"/>
  <c r="W36"/>
  <c i="3" l="1" r="BK129"/>
  <c r="J129"/>
  <c r="J96"/>
  <c r="J30"/>
  <c i="4" r="BK130"/>
  <c r="J130"/>
  <c r="J96"/>
  <c r="J30"/>
  <c i="1" r="AU94"/>
  <c i="2" r="J103"/>
  <c r="J111"/>
  <c i="3" r="J108"/>
  <c r="BE108"/>
  <c r="J35"/>
  <c i="1" r="AV96"/>
  <c r="AT96"/>
  <c i="4" r="J109"/>
  <c r="J103"/>
  <c r="J111"/>
  <c i="1" r="AY94"/>
  <c i="2" r="F35"/>
  <c i="1" r="AZ95"/>
  <c r="AX94"/>
  <c r="AW94"/>
  <c r="AK33"/>
  <c i="2" l="1" r="J31"/>
  <c i="4" r="BE109"/>
  <c r="J31"/>
  <c i="3" r="F35"/>
  <c i="1" r="AZ96"/>
  <c i="3" r="J102"/>
  <c r="J110"/>
  <c i="2" r="J32"/>
  <c i="1" r="AG95"/>
  <c r="AN95"/>
  <c i="4" r="F35"/>
  <c i="1" r="AZ97"/>
  <c i="4" r="J32"/>
  <c i="1" r="AG97"/>
  <c i="2" l="1" r="J41"/>
  <c i="3" r="J31"/>
  <c i="4" r="J35"/>
  <c i="1" r="AV97"/>
  <c r="AT97"/>
  <c i="3" r="J32"/>
  <c i="1" r="AG96"/>
  <c r="AN96"/>
  <c r="AZ94"/>
  <c r="AV94"/>
  <c r="AT94"/>
  <c i="3" l="1" r="J41"/>
  <c i="4" r="J41"/>
  <c i="1" r="AN97"/>
  <c r="AG94"/>
  <c r="AG103"/>
  <c r="CD103"/>
  <c l="1" r="AN94"/>
  <c r="AV103"/>
  <c r="BY103"/>
  <c r="AG100"/>
  <c r="CD100"/>
  <c r="AK26"/>
  <c r="AG101"/>
  <c r="AV101"/>
  <c r="BY101"/>
  <c r="AG102"/>
  <c r="AV102"/>
  <c r="BY102"/>
  <c l="1" r="CD101"/>
  <c r="CD102"/>
  <c r="AN103"/>
  <c r="AN102"/>
  <c r="AV100"/>
  <c r="BY100"/>
  <c r="AK32"/>
  <c r="AG99"/>
  <c r="AK27"/>
  <c r="AK29"/>
  <c r="AN101"/>
  <c l="1" r="AK38"/>
  <c r="AN100"/>
  <c r="AN99"/>
  <c r="AN105"/>
  <c r="AG105"/>
  <c r="W32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<sst xmlns="http://schemas.openxmlformats.org/spreadsheetml/2006/main">
  <si>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</si>
  <si>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</si>
  <si>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</si>
  <si>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</si>
  <si>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</si>
  <si>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{cce2964b-46fe-4f0f-949a-36ce9f9ff09b}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</si>
  <si>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</si>
  <si>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</si>
  <si>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</si>
  <si>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</si>
  <si>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</si>
  <si>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</si>
  <si>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</si>
  <si>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</si>
  <si>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ORIG6kV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</si>
  <si>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</si>
  <si>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</si>
  <si>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rozvodu elektrické energie v úseku Kopřivnice - Štramberk - 2.etapa</t>
  </si>
  <si>
    <t>0,1</t>
  </si>
  <si>
    <t>KSO:</t>
  </si>
  <si>
    <t>CC-CZ:</t>
  </si>
  <si>
    <t>1</t>
  </si>
  <si>
    <t>Místo:</t>
  </si>
  <si>
    <t xml:space="preserve"> </t>
  </si>
  <si>
    <t>Datum:</t>
  </si>
  <si>
    <t>30. 8. 2019</t>
  </si>
  <si>
    <t>10</t>
  </si>
  <si>
    <t>100</t>
  </si>
  <si>
    <t>Zadavatel:</t>
  </si>
  <si>
    <t>IČ:</t>
  </si>
  <si>
    <t>70994234</t>
  </si>
  <si>
    <t>Správa železnic s.o., OŘ Ostrava</t>
  </si>
  <si>
    <t>DIČ:</t>
  </si>
  <si>
    <t>CZ70994234</t>
  </si>
  <si>
    <t>Uchazeč:</t>
  </si>
  <si>
    <t>Vyplň údaj</t>
  </si>
  <si>
    <t>Projektant:</t>
  </si>
  <si>
    <t>27767442</t>
  </si>
  <si>
    <t>SB projekt s.r.o.</t>
  </si>
  <si>
    <t>CZ27767442</t>
  </si>
  <si>
    <t>True</t>
  </si>
  <si>
    <t>Zpracovatel:</t>
  </si>
  <si>
    <t>Ivo Černý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</si>
  <si>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</si>
  <si>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</si>
  <si>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</si>
  <si>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</si>
  <si>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</si>
  <si>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</si>
  <si>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</si>
  <si>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</si>
  <si>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</si>
  <si>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</si>
  <si>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</si>
  <si>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</si>
  <si>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</si>
  <si>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</si>
  <si>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</si>
  <si>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</si>
  <si>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</si>
  <si>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</si>
  <si>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</si>
  <si>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</si>
  <si>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</si>
  <si>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</si>
  <si>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</si>
  <si>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</si>
  <si>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</si>
  <si>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</si>
  <si>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</si>
  <si>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</si>
  <si>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</si>
  <si>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</si>
  <si>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</si>
  <si>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</si>
  <si>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</si>
  <si>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</si>
  <si>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</si>
  <si>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</si>
  <si>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</si>
  <si>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</si>
  <si>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</si>
  <si>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</si>
  <si>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</si>
  <si>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</si>
  <si>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</si>
  <si>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</si>
  <si>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</si>
  <si>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</si>
  <si>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</si>
  <si>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</si>
  <si>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01-SO01</t>
  </si>
  <si>
    <t xml:space="preserve">URS - Zemní práce - úsek mezi  STS Kopřivnice n.n. a STS Kopřivnice os.n.</t>
  </si>
  <si>
    <t>STA</t>
  </si>
  <si>
    <t>{a5983298-01a3-4008-a7cd-14794a729b54}</t>
  </si>
  <si>
    <t>2</t>
  </si>
  <si>
    <t>02-SO01</t>
  </si>
  <si>
    <t>ÚOŽI - Oprava rozvodu 6kV - úsek mezi STS Kopřivnice n.n. a STS Kopřivnice os.n.</t>
  </si>
  <si>
    <t>{a3bfa26c-f222-4d85-8e77-9b517282be68}</t>
  </si>
  <si>
    <t>03-SO01</t>
  </si>
  <si>
    <t>VRN - úsek mezi STS Kopřivnice n.n. a STS Kopřivnice os.n.</t>
  </si>
  <si>
    <t>{5f41b347-df42-493c-932c-4adfb5687bff}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</si>
  <si>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</si>
  <si>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</si>
  <si>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</si>
  <si>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</si>
  <si>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</si>
  <si>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</si>
  <si>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</si>
  <si>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</si>
  <si>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</si>
  <si>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</si>
  <si>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</si>
  <si>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 xml:space="preserve">01-SO01 - URS - Zemní práce - úsek mezi  STS Kopřivnice n.n. a STS Kopřivnice os.n.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</si>
  <si>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</si>
  <si>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</si>
  <si>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</si>
  <si>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</si>
  <si>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</si>
  <si>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</si>
  <si>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1 - Zemní práce - protlaky</t>
  </si>
  <si>
    <t>2 - Zemní práce - překopy</t>
  </si>
  <si>
    <t>3 - Zemní práce - výkopy</t>
  </si>
  <si>
    <t>997 - Přesun sutě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</si>
  <si>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</si>
  <si>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</si>
  <si>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</si>
  <si>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</si>
  <si>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</si>
  <si>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</si>
  <si>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</si>
  <si>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</si>
  <si>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</si>
  <si>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</si>
  <si>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</si>
  <si>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</si>
  <si>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</si>
  <si>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</si>
  <si>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</si>
  <si>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</si>
  <si>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</si>
  <si>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</si>
  <si>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</si>
  <si>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</si>
  <si>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</si>
  <si>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</si>
  <si>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 - protlaky</t>
  </si>
  <si>
    <t>ROZPOCET</t>
  </si>
  <si>
    <t>K</t>
  </si>
  <si>
    <t>131253204</t>
  </si>
  <si>
    <t>Hloubení jam zapažených v hornině třídy těžitelnosti I skupiny 3 objem přes 100 m3 strojně v omezeném prostoru</t>
  </si>
  <si>
    <t>m3</t>
  </si>
  <si>
    <t>CS ÚRS 2023 01</t>
  </si>
  <si>
    <t>4</t>
  </si>
  <si>
    <t>-2059942425</t>
  </si>
  <si>
    <t>141721214</t>
  </si>
  <si>
    <t>Řízený zemní protlak délky do 50 m hloubky do 6 m s protlačením potrubí vnějšího průměru vrtu do 180 mm v hornině tř 1 až 4</t>
  </si>
  <si>
    <t>m</t>
  </si>
  <si>
    <t>3</t>
  </si>
  <si>
    <t>141721254</t>
  </si>
  <si>
    <t>Řízený zemní protlak délky do 100 m hloubky do 6 m s protlačením potrubí vnějšího průměru vrtu do 180 mm v hornině tř 1 až 4</t>
  </si>
  <si>
    <t>6</t>
  </si>
  <si>
    <t>151201101</t>
  </si>
  <si>
    <t>Zřízení zátažného pažení a rozepření stěn rýh hl do 2 m</t>
  </si>
  <si>
    <t>m2</t>
  </si>
  <si>
    <t>8</t>
  </si>
  <si>
    <t>5</t>
  </si>
  <si>
    <t>151201111</t>
  </si>
  <si>
    <t>Odstranění zátažného pažení a rozepření stěn rýh hl do 2 m</t>
  </si>
  <si>
    <t>12</t>
  </si>
  <si>
    <t>460411222</t>
  </si>
  <si>
    <t>Zásyp jam při elektromontážích strojně včetně zhutnění v hornině tř I skupiny 3 v omezeném prostoru</t>
  </si>
  <si>
    <t>-687573250</t>
  </si>
  <si>
    <t>Zemní práce - překopy</t>
  </si>
  <si>
    <t>7</t>
  </si>
  <si>
    <t>468041123</t>
  </si>
  <si>
    <t>Řezání živičného podkladu nebo krytu při elektromontážích hl přes 10 do 15 cm</t>
  </si>
  <si>
    <t>-445494328</t>
  </si>
  <si>
    <t>965042141</t>
  </si>
  <si>
    <t>Bourání podkladů pod dlažby nebo mazanin betonových nebo z litého asfaltu tl do 100 mm pl přes 4 m2</t>
  </si>
  <si>
    <t>18</t>
  </si>
  <si>
    <t>9</t>
  </si>
  <si>
    <t>460161672</t>
  </si>
  <si>
    <t>Hloubení kabelových rýh ručně š 80 cm hl 110 cm v hornině tř I skupiny 3</t>
  </si>
  <si>
    <t>989851914</t>
  </si>
  <si>
    <t>460662113</t>
  </si>
  <si>
    <t>Kabelové lože z písku pro kabely vn a vvn bez zakrytí š přes 50 do 65 cm</t>
  </si>
  <si>
    <t>2041552979</t>
  </si>
  <si>
    <t>11</t>
  </si>
  <si>
    <t>460451692</t>
  </si>
  <si>
    <t>Zásyp kabelových rýh strojně se zhutněním š 80 cm hl 110 cm z horniny tř I skupiny 3</t>
  </si>
  <si>
    <t>-1230023965</t>
  </si>
  <si>
    <t>M</t>
  </si>
  <si>
    <t>58333674</t>
  </si>
  <si>
    <t>kamenivo těžené hrubé frakce 16/32</t>
  </si>
  <si>
    <t>t</t>
  </si>
  <si>
    <t>26</t>
  </si>
  <si>
    <t>13</t>
  </si>
  <si>
    <t>58333688</t>
  </si>
  <si>
    <t>kamenivo těžené hrubé frakce 32/63</t>
  </si>
  <si>
    <t>28</t>
  </si>
  <si>
    <t>14</t>
  </si>
  <si>
    <t>460871163</t>
  </si>
  <si>
    <t>Podklad vozovky a chodníku z asfaltového betonu se zhutněním při elektromontážích tl přes 10 do 15 cm</t>
  </si>
  <si>
    <t>-350962469</t>
  </si>
  <si>
    <t>460881313</t>
  </si>
  <si>
    <t>Kryt vozovky a chodníku z litého asfaltu při elektromontážích tl do 5 cm</t>
  </si>
  <si>
    <t>2088892998</t>
  </si>
  <si>
    <t>16</t>
  </si>
  <si>
    <t>468021221</t>
  </si>
  <si>
    <t>Rozebrání dlažeb při elektromontážích ručně z dlaždic zámkových do písku spáry nezalité</t>
  </si>
  <si>
    <t>-518273308</t>
  </si>
  <si>
    <t>17</t>
  </si>
  <si>
    <t>460881612</t>
  </si>
  <si>
    <t>Kladení dlažby z dlaždic betonových tvarovaných a zámkových do lože z kameniva těženého při elektromontážích</t>
  </si>
  <si>
    <t>1491516415</t>
  </si>
  <si>
    <t>Zemní práce - výkopy</t>
  </si>
  <si>
    <t>460010021</t>
  </si>
  <si>
    <t>Vytyčení trasy vedení podzemního v obvodu železniční stanice</t>
  </si>
  <si>
    <t>km</t>
  </si>
  <si>
    <t>40</t>
  </si>
  <si>
    <t>19</t>
  </si>
  <si>
    <t>460030011</t>
  </si>
  <si>
    <t>Sejmutí drnu jakékoliv tloušťky</t>
  </si>
  <si>
    <t>42</t>
  </si>
  <si>
    <t>20</t>
  </si>
  <si>
    <t>460161682</t>
  </si>
  <si>
    <t>Hloubení kabelových rýh ručně š 80 cm hl 120 cm v hornině tř I skupiny 3</t>
  </si>
  <si>
    <t>1779303380</t>
  </si>
  <si>
    <t>460431652</t>
  </si>
  <si>
    <t>Zásyp kabelových rýh ručně se zhutněním š 80 cm hl 70 cm z horniny tř I skupiny 3</t>
  </si>
  <si>
    <t>2127477996</t>
  </si>
  <si>
    <t>22</t>
  </si>
  <si>
    <t>130001101</t>
  </si>
  <si>
    <t>Příplatek za ztížení vykopávky v blízkosti podzemního vedení</t>
  </si>
  <si>
    <t>54</t>
  </si>
  <si>
    <t>23</t>
  </si>
  <si>
    <t>460470001</t>
  </si>
  <si>
    <t>Provizorní zajištění potrubí ve výkopech při křížení s kabelem</t>
  </si>
  <si>
    <t>kus</t>
  </si>
  <si>
    <t>56</t>
  </si>
  <si>
    <t>24</t>
  </si>
  <si>
    <t>460470011</t>
  </si>
  <si>
    <t>Provizorní zajištění kabelů ve výkopech při jejich křížení</t>
  </si>
  <si>
    <t>58</t>
  </si>
  <si>
    <t>25</t>
  </si>
  <si>
    <t>460470012</t>
  </si>
  <si>
    <t>Provizorní zajištění kabelů ve výkopech při jejich souběhu</t>
  </si>
  <si>
    <t>60</t>
  </si>
  <si>
    <t>460191113</t>
  </si>
  <si>
    <t>Rýhy kabelových spojek do 10 kV hloubení ručně včetně zásypu v hornině tř I skupiny 3</t>
  </si>
  <si>
    <t>-2114242271</t>
  </si>
  <si>
    <t>27</t>
  </si>
  <si>
    <t>460490051</t>
  </si>
  <si>
    <t>Krytí spojek, koncovek a odbočnic pro kabely do 6 kV cihlami s ložem a zásypem pískem</t>
  </si>
  <si>
    <t>64</t>
  </si>
  <si>
    <t>460490061</t>
  </si>
  <si>
    <t>Příplatek ke krytí spojek, koncovek a odbočnic za výstražnou fólii</t>
  </si>
  <si>
    <t>66</t>
  </si>
  <si>
    <t>29</t>
  </si>
  <si>
    <t>120901121</t>
  </si>
  <si>
    <t>Bourání zdiva z betonu prostého neprokládaného v odkopávkách nebo prokopávkách ručně</t>
  </si>
  <si>
    <t>68</t>
  </si>
  <si>
    <t>30</t>
  </si>
  <si>
    <t>468081413</t>
  </si>
  <si>
    <t>Vybourání otvorů pro elektroinstalace ve zdivu betonovém pl do 0,02 m2 tl přes 30 do 45 cm</t>
  </si>
  <si>
    <t>-1122057754</t>
  </si>
  <si>
    <t>31</t>
  </si>
  <si>
    <t>460742112</t>
  </si>
  <si>
    <t>Osazení kabelových prostupů z trub plastových do rýhy bez obsypu průměru přes 10 do 15 cm</t>
  </si>
  <si>
    <t>-1209727511</t>
  </si>
  <si>
    <t>32</t>
  </si>
  <si>
    <t>28619320</t>
  </si>
  <si>
    <t>trubka kanalizační PE-HD D 110mm</t>
  </si>
  <si>
    <t>74</t>
  </si>
  <si>
    <t>33</t>
  </si>
  <si>
    <t>59071005</t>
  </si>
  <si>
    <t>pěna pistolová PUR nízkoexpanzní celoroční</t>
  </si>
  <si>
    <t>litr</t>
  </si>
  <si>
    <t>128</t>
  </si>
  <si>
    <t>1730678698</t>
  </si>
  <si>
    <t>34</t>
  </si>
  <si>
    <t>460620002</t>
  </si>
  <si>
    <t>Položení drnu včetně zalití vodou na rovině</t>
  </si>
  <si>
    <t>76</t>
  </si>
  <si>
    <t>35</t>
  </si>
  <si>
    <t>460620007</t>
  </si>
  <si>
    <t>Zatravnění včetně zalití vodou na rovině</t>
  </si>
  <si>
    <t>78</t>
  </si>
  <si>
    <t>36</t>
  </si>
  <si>
    <t>00572472</t>
  </si>
  <si>
    <t>osivo směs travní krajinná-rovinná</t>
  </si>
  <si>
    <t>kg</t>
  </si>
  <si>
    <t>569906113</t>
  </si>
  <si>
    <t>997</t>
  </si>
  <si>
    <t>Přesun sutě</t>
  </si>
  <si>
    <t>37</t>
  </si>
  <si>
    <t>997013501</t>
  </si>
  <si>
    <t>Odvoz suti a vybouraných hmot na skládku nebo meziskládku do 1 km se složením</t>
  </si>
  <si>
    <t>82</t>
  </si>
  <si>
    <t>38</t>
  </si>
  <si>
    <t>997013509</t>
  </si>
  <si>
    <t>Příplatek k odvozu suti a vybouraných hmot na skládku ZKD 1 km přes 1 km</t>
  </si>
  <si>
    <t>86</t>
  </si>
  <si>
    <t>39</t>
  </si>
  <si>
    <t>171201231</t>
  </si>
  <si>
    <t>Poplatek za uložení zeminy a kamení na recyklační skládce (skládkovné) kód odpadu 17 05 04</t>
  </si>
  <si>
    <t>-150617622</t>
  </si>
  <si>
    <t>90</t>
  </si>
  <si>
    <t>41</t>
  </si>
  <si>
    <t>94</t>
  </si>
  <si>
    <t>997013601</t>
  </si>
  <si>
    <t>Poplatek za uložení na skládce (skládkovné) stavebního odpadu betonového kód odpadu 17 01 01</t>
  </si>
  <si>
    <t>112052811</t>
  </si>
  <si>
    <t>02-SO01 - ÚOŽI - Oprava rozvodu 6kV - úsek mezi STS Kopřivnice n.n. a STS Kopřivnice os.n.</t>
  </si>
  <si>
    <t>HSV - Práce a dodávky HSV</t>
  </si>
  <si>
    <t xml:space="preserve">    5 - Komunikace pozemní</t>
  </si>
  <si>
    <t>OST - Ostatní</t>
  </si>
  <si>
    <t>HSV</t>
  </si>
  <si>
    <t>Práce a dodávky HSV</t>
  </si>
  <si>
    <t>Komunikace pozemní</t>
  </si>
  <si>
    <t>5904020110</t>
  </si>
  <si>
    <t>Vyřezání křovin porost hustý 6 a více kusů stonků na m2 plochy sklon terénu do 1:2</t>
  </si>
  <si>
    <t>Sborník UOŽI 01 2023</t>
  </si>
  <si>
    <t>5905025110</t>
  </si>
  <si>
    <t>Doplnění stezky štěrkodrtí souvislé</t>
  </si>
  <si>
    <t>5955101012</t>
  </si>
  <si>
    <t>Kamenivo drcené štěrk frakce 16/32</t>
  </si>
  <si>
    <t>OST</t>
  </si>
  <si>
    <t>Ostatní</t>
  </si>
  <si>
    <t>7593505280</t>
  </si>
  <si>
    <t>Položení jedné ochranné trubky 110 mm do kabelového lože</t>
  </si>
  <si>
    <t>262144</t>
  </si>
  <si>
    <t>7491100130</t>
  </si>
  <si>
    <t>Trubková vedení Ohebné elektroinstalační trubky KOPOFLEX 110 rudá</t>
  </si>
  <si>
    <t>7491571010</t>
  </si>
  <si>
    <t>Demontáž stávajících ucpávek kabelových průměru otvoru do 200 mm</t>
  </si>
  <si>
    <t>7491571030</t>
  </si>
  <si>
    <t>Demontáž stávajících ucpávek protipožárních plošných</t>
  </si>
  <si>
    <t>7491552020</t>
  </si>
  <si>
    <t>Montáž protipožárních ucpávek a tmelů protipožární ucpávka kabelového prostupu, průměru do 110 mm, do EI 90 min.</t>
  </si>
  <si>
    <t>7491510070</t>
  </si>
  <si>
    <t>Protipožární a kabelové ucpávky Protipožární ucpávky a tmely prostupu kabelového pr.do 110 mm, do EI 90 min.</t>
  </si>
  <si>
    <t>7491471010</t>
  </si>
  <si>
    <t>Demontáže elektroinstalace stávajících roštů nebo žlabů včetně kabelů, výložníků a stojin</t>
  </si>
  <si>
    <t>-988500313</t>
  </si>
  <si>
    <t>7491455010</t>
  </si>
  <si>
    <t>Montáž plechových pozinkovaných kabelových žlabů (včetně příslušenství) šířky 40-250/50 mm bez víka a nosníků</t>
  </si>
  <si>
    <t>1912070107</t>
  </si>
  <si>
    <t>7491455050</t>
  </si>
  <si>
    <t>Montáž plechových pozinkovaných kabelových žlabů (včetně příslušenství) víko kabelového žlabu, kolena nebo T-kusu šířky 40-250 mm</t>
  </si>
  <si>
    <t>1534565653</t>
  </si>
  <si>
    <t>7492451030</t>
  </si>
  <si>
    <t>Montáž kabelů vn třížílových do 120 mm2</t>
  </si>
  <si>
    <t>7492400100.1</t>
  </si>
  <si>
    <t>Kabely, vodiče - vn Kabely do 6kV včetně - izolace PVC 6-AYKCY 3x50 mm2, kabel silový, stíněný</t>
  </si>
  <si>
    <t>1944327263</t>
  </si>
  <si>
    <t>7492452030</t>
  </si>
  <si>
    <t>Montáž spojek kabelů vn třížílových do 120 mm2</t>
  </si>
  <si>
    <t>7492700470.1</t>
  </si>
  <si>
    <t>Ukončení vodičů a kabelů VN Kabelové spojky pro plastové a pryžové kabely do 6kV Třížílové kabely s plastovou izolací pro 6kV, do 50 mm2</t>
  </si>
  <si>
    <t>1261512341</t>
  </si>
  <si>
    <t>7492453030</t>
  </si>
  <si>
    <t>Montáž koncovek kabelů vn třížílových do 120 mm2</t>
  </si>
  <si>
    <t>7492700710</t>
  </si>
  <si>
    <t>Ukončení vodičů a kabelů VN Kabelové koncovky pro plastové a pryžové kabely do 6kV Vnitřní pro třížílové kabely s plastovou izolací pro 6kV, do 50 mm2</t>
  </si>
  <si>
    <t>7492756010</t>
  </si>
  <si>
    <t>Pomocné práce pro montáž kabelů odjutování a očištění kabelů do průměru 300 mm2</t>
  </si>
  <si>
    <t>7492756015</t>
  </si>
  <si>
    <t>Pomocné práce pro montáž kabelů ochranný nátěr kabelů proti ohni</t>
  </si>
  <si>
    <t>7492756020</t>
  </si>
  <si>
    <t>Pomocné práce pro montáž kabelů montáž označovacího štítku na kabel</t>
  </si>
  <si>
    <t>7492400460</t>
  </si>
  <si>
    <t>Kabely, vodiče - vn Kabely nad 22kV Označovací štítek na kabel (100 ks)</t>
  </si>
  <si>
    <t>sada</t>
  </si>
  <si>
    <t>-1951756929</t>
  </si>
  <si>
    <t>7492756030</t>
  </si>
  <si>
    <t>Pomocné práce pro montáž kabelů vyhledání stávajících kabelů ( měření, sonda )</t>
  </si>
  <si>
    <t>44</t>
  </si>
  <si>
    <t>7498150520</t>
  </si>
  <si>
    <t>Vyhotovení výchozí revizní zprávy pro opravné práce pro objem investičních nákladů přes 500 000 do 1 000 000 Kč</t>
  </si>
  <si>
    <t>46</t>
  </si>
  <si>
    <t>7498150525</t>
  </si>
  <si>
    <t>Vyhotovení výchozí revizní zprávy příplatek za každých dalších i započatých 500 000 Kč přes 1 000 000 Kč</t>
  </si>
  <si>
    <t>48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</si>
  <si>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</si>
  <si>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</si>
  <si>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50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</si>
  <si>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</si>
  <si>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</si>
  <si>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52</t>
  </si>
  <si>
    <t>7498351010</t>
  </si>
  <si>
    <t>Vydání průkazu způsobilosti pro funkční celek, provizorní stav</t>
  </si>
  <si>
    <t>7499151010</t>
  </si>
  <si>
    <t>Dokončovací práce na elektrickém zařízení</t>
  </si>
  <si>
    <t>hod</t>
  </si>
  <si>
    <t>7499151030</t>
  </si>
  <si>
    <t>Dokončovací práce zkušební provoz</t>
  </si>
  <si>
    <t>7593505202</t>
  </si>
  <si>
    <t>Uložení HDPE trubky pro optický kabel do výkopu bez zřízení lože a bez krytí</t>
  </si>
  <si>
    <t>1167460121</t>
  </si>
  <si>
    <t>7593501125</t>
  </si>
  <si>
    <t>Trasy kabelového vedení Chráničky optického kabelu HDPE 6040 průměr 40/33 mm</t>
  </si>
  <si>
    <t>1867125203</t>
  </si>
  <si>
    <t>7593505240</t>
  </si>
  <si>
    <t>Montáž koncovky nebo záslepky Plasson na HDPE trubku</t>
  </si>
  <si>
    <t>1018215943</t>
  </si>
  <si>
    <t>7593501143</t>
  </si>
  <si>
    <t xml:space="preserve">Trasy kabelového vedení Chráničky optického kabelu HDPE Koncová zátka Jackmoon  38-46 mm</t>
  </si>
  <si>
    <t>-1498599703</t>
  </si>
  <si>
    <t>7598035190</t>
  </si>
  <si>
    <t>Kontrola průchodnosti trubky pro optický kabel</t>
  </si>
  <si>
    <t>-1034370973</t>
  </si>
  <si>
    <t>7598035170</t>
  </si>
  <si>
    <t>Kontrola tlakutěsnosti HDPE trubky v úseku do 2 000 m</t>
  </si>
  <si>
    <t>250042180</t>
  </si>
  <si>
    <t>7593505250</t>
  </si>
  <si>
    <t>Montáž plastové komory na spojkování optického kabelu</t>
  </si>
  <si>
    <t>1076595004</t>
  </si>
  <si>
    <t>7593501325</t>
  </si>
  <si>
    <t>Trasy kabelového vedení Kabelové komory 1260 mm x 1080 mm</t>
  </si>
  <si>
    <t>-1350966528</t>
  </si>
  <si>
    <t>7491455017</t>
  </si>
  <si>
    <t>Montáž plechových pozinkovaných kabelových žlabů (včetně příslušenství) šířky 250-500/100 mm včetně víka a nosníků</t>
  </si>
  <si>
    <t>-1417870619</t>
  </si>
  <si>
    <t>7491209830R01</t>
  </si>
  <si>
    <t>Elektroinstalační materiál Kabelové žlaby plechové, pozinkované 300/100 galv.zinek</t>
  </si>
  <si>
    <t>R položka</t>
  </si>
  <si>
    <t>-1439890696</t>
  </si>
  <si>
    <t>7593405280</t>
  </si>
  <si>
    <t>Montáž žlabu betonového plnostěnný 20 x 20 - T 2 N</t>
  </si>
  <si>
    <t>7593500015</t>
  </si>
  <si>
    <t>Trasy kabelového vedení Kabelové žlaby Žlab kabelový TK 1 14x17x100cm (HM0592120210000)</t>
  </si>
  <si>
    <t>43</t>
  </si>
  <si>
    <t>7593500035</t>
  </si>
  <si>
    <t>Trasy kabelového vedení Kabelové žlaby Poklop kabel.žlabu TK 1 4x16x50cm (HM0592120810000)</t>
  </si>
  <si>
    <t>7593500020</t>
  </si>
  <si>
    <t>Trasy kabelového vedení Kabelové žlaby Žlab kabelový TK 2 19x23x100cm (HM0592120220000)</t>
  </si>
  <si>
    <t>70</t>
  </si>
  <si>
    <t>45</t>
  </si>
  <si>
    <t>7593500040</t>
  </si>
  <si>
    <t>Trasy kabelového vedení Kabelové žlaby Poklop kabel.žlabu TK 2 3x23x50cm (HM0592120820000)</t>
  </si>
  <si>
    <t>72</t>
  </si>
  <si>
    <t>7593505134</t>
  </si>
  <si>
    <t>Zakrytí kabelu resp. trubek výstražnou folií (bez folie)</t>
  </si>
  <si>
    <t>47</t>
  </si>
  <si>
    <t>7593500609</t>
  </si>
  <si>
    <t>Trasy kabelového vedení Kabelové krycí desky a pásy Fólie výstražná červená š. 34cm (HM0673909992034)</t>
  </si>
  <si>
    <t>1948564948</t>
  </si>
  <si>
    <t>7593505270</t>
  </si>
  <si>
    <t>Montáž kabelového označníku Ball Marker</t>
  </si>
  <si>
    <t>49</t>
  </si>
  <si>
    <t>7592701460R02</t>
  </si>
  <si>
    <t>Upozorňovadla, značky Návěsti označující místo na trati 3M Ball Marker 1402-XR energetika</t>
  </si>
  <si>
    <t>80</t>
  </si>
  <si>
    <t>03-SO01 - VRN - úsek mezi STS Kopřivnice n.n. a STS Kopřivnice os.n.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</si>
  <si>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</si>
  <si>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</si>
  <si>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</si>
  <si>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</si>
  <si>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</si>
  <si>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</si>
  <si>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</si>
  <si>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</si>
  <si>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</si>
  <si>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</si>
  <si>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</si>
  <si>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2062566943</t>
  </si>
  <si>
    <t>012303000</t>
  </si>
  <si>
    <t>Geodetické práce po výstavbě</t>
  </si>
  <si>
    <t>139488492</t>
  </si>
  <si>
    <t>013254000</t>
  </si>
  <si>
    <t>Dokumentace skutečného provedení stavby</t>
  </si>
  <si>
    <t>1581212142</t>
  </si>
  <si>
    <t>VRN3</t>
  </si>
  <si>
    <t>032803000</t>
  </si>
  <si>
    <t>Ostatní vybavení staveniště</t>
  </si>
  <si>
    <t>-268060712</t>
  </si>
  <si>
    <t>039203000</t>
  </si>
  <si>
    <t>Úprava terénu po zrušení zařízení staveniště</t>
  </si>
  <si>
    <t>1045523441</t>
  </si>
  <si>
    <t>VRN4</t>
  </si>
  <si>
    <t>Inženýrská činnost</t>
  </si>
  <si>
    <t>049103000</t>
  </si>
  <si>
    <t>Náklady vzniklé v souvislosti s realizací stavby</t>
  </si>
  <si>
    <t>-1405615722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</si>
</sst>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4" fontId="8" fillId="2" borderId="0" xfId="0" applyNumberFormat="1" applyFont="1" applyFill="1" applyAlignment="1" applyProtection="1">
      <alignment vertical="center"/>
      <protection locked="0"/>
    </xf>
    <xf numFmtId="4" fontId="8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21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26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27</v>
      </c>
    </row>
    <row r="10" s="1" customFormat="1" ht="12" customHeight="1">
      <c r="B10" s="18"/>
      <c r="C10" s="19"/>
      <c r="D10" s="29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29</v>
      </c>
      <c r="AL10" s="19"/>
      <c r="AM10" s="19"/>
      <c r="AN10" s="24" t="s">
        <v>30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32</v>
      </c>
      <c r="AL11" s="19"/>
      <c r="AM11" s="19"/>
      <c r="AN11" s="24" t="s">
        <v>33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29</v>
      </c>
      <c r="AL13" s="19"/>
      <c r="AM13" s="19"/>
      <c r="AN13" s="31" t="s">
        <v>35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35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32</v>
      </c>
      <c r="AL14" s="19"/>
      <c r="AM14" s="19"/>
      <c r="AN14" s="31" t="s">
        <v>35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29</v>
      </c>
      <c r="AL16" s="19"/>
      <c r="AM16" s="19"/>
      <c r="AN16" s="24" t="s">
        <v>37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32</v>
      </c>
      <c r="AL17" s="19"/>
      <c r="AM17" s="19"/>
      <c r="AN17" s="24" t="s">
        <v>39</v>
      </c>
      <c r="AO17" s="19"/>
      <c r="AP17" s="19"/>
      <c r="AQ17" s="19"/>
      <c r="AR17" s="17"/>
      <c r="BE17" s="28"/>
      <c r="BS17" s="14" t="s">
        <v>40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41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29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42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32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44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45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ROUND(AG99,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46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47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48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49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50</v>
      </c>
      <c r="E32" s="46"/>
      <c r="F32" s="29" t="s">
        <v>51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SUM(CD99:CD103),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SUM(BY99:BY103),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52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SUM(CE99:CE103),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SUM(BZ99:BZ103),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53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SUM(CF99:CF103),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54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SUM(CG99:CG103),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55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SUM(CH99:CH103),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56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57</v>
      </c>
      <c r="U38" s="53"/>
      <c r="V38" s="53"/>
      <c r="W38" s="53"/>
      <c r="X38" s="55" t="s">
        <v>58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60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61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62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61</v>
      </c>
      <c r="AI60" s="42"/>
      <c r="AJ60" s="42"/>
      <c r="AK60" s="42"/>
      <c r="AL60" s="42"/>
      <c r="AM60" s="63" t="s">
        <v>62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63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61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62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61</v>
      </c>
      <c r="AI75" s="42"/>
      <c r="AJ75" s="42"/>
      <c r="AK75" s="42"/>
      <c r="AL75" s="42"/>
      <c r="AM75" s="63" t="s">
        <v>62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65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ORIG6kV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rozvodu elektrické energie v úseku Kopřivnice - Štramberk - 2.etapa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22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24</v>
      </c>
      <c r="AJ87" s="39"/>
      <c r="AK87" s="39"/>
      <c r="AL87" s="39"/>
      <c r="AM87" s="78" t="str">
        <f>IF(AN8= "","",AN8)</f>
        <v>30. 8. 2019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28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 s.o., OŘ Ostrava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36</v>
      </c>
      <c r="AJ89" s="39"/>
      <c r="AK89" s="39"/>
      <c r="AL89" s="39"/>
      <c r="AM89" s="79" t="str">
        <f>IF(E17="","",E17)</f>
        <v>SB projekt s.r.o.</v>
      </c>
      <c r="AN89" s="70"/>
      <c r="AO89" s="70"/>
      <c r="AP89" s="70"/>
      <c r="AQ89" s="39"/>
      <c r="AR89" s="40"/>
      <c r="AS89" s="80" t="s">
        <v>66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34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41</v>
      </c>
      <c r="AJ90" s="39"/>
      <c r="AK90" s="39"/>
      <c r="AL90" s="39"/>
      <c r="AM90" s="79" t="str">
        <f>IF(E20="","",E20)</f>
        <v>Ivo Černý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67</v>
      </c>
      <c r="D92" s="93"/>
      <c r="E92" s="93"/>
      <c r="F92" s="93"/>
      <c r="G92" s="93"/>
      <c r="H92" s="94"/>
      <c r="I92" s="95" t="s">
        <v>68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69</v>
      </c>
      <c r="AH92" s="93"/>
      <c r="AI92" s="93"/>
      <c r="AJ92" s="93"/>
      <c r="AK92" s="93"/>
      <c r="AL92" s="93"/>
      <c r="AM92" s="93"/>
      <c r="AN92" s="95" t="s">
        <v>70</v>
      </c>
      <c r="AO92" s="93"/>
      <c r="AP92" s="97"/>
      <c r="AQ92" s="98" t="s">
        <v>71</v>
      </c>
      <c r="AR92" s="40"/>
      <c r="AS92" s="99" t="s">
        <v>72</v>
      </c>
      <c r="AT92" s="100" t="s">
        <v>73</v>
      </c>
      <c r="AU92" s="100" t="s">
        <v>74</v>
      </c>
      <c r="AV92" s="100" t="s">
        <v>75</v>
      </c>
      <c r="AW92" s="100" t="s">
        <v>76</v>
      </c>
      <c r="AX92" s="100" t="s">
        <v>77</v>
      </c>
      <c r="AY92" s="100" t="s">
        <v>78</v>
      </c>
      <c r="AZ92" s="100" t="s">
        <v>79</v>
      </c>
      <c r="BA92" s="100" t="s">
        <v>80</v>
      </c>
      <c r="BB92" s="100" t="s">
        <v>81</v>
      </c>
      <c r="BC92" s="100" t="s">
        <v>82</v>
      </c>
      <c r="BD92" s="101" t="s">
        <v>83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84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85</v>
      </c>
      <c r="BT94" s="116" t="s">
        <v>86</v>
      </c>
      <c r="BU94" s="117" t="s">
        <v>87</v>
      </c>
      <c r="BV94" s="116" t="s">
        <v>88</v>
      </c>
      <c r="BW94" s="116" t="s">
        <v>5</v>
      </c>
      <c r="BX94" s="116" t="s">
        <v>89</v>
      </c>
      <c r="CL94" s="116" t="s">
        <v>1</v>
      </c>
    </row>
    <row r="95" s="7" customFormat="1" ht="37.5" customHeight="1">
      <c r="A95" s="118" t="s">
        <v>90</v>
      </c>
      <c r="B95" s="119"/>
      <c r="C95" s="120"/>
      <c r="D95" s="121" t="s">
        <v>91</v>
      </c>
      <c r="E95" s="121"/>
      <c r="F95" s="121"/>
      <c r="G95" s="121"/>
      <c r="H95" s="121"/>
      <c r="I95" s="122"/>
      <c r="J95" s="121" t="s">
        <v>92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'01-SO01 - URS - Zemní prá...'!J32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93</v>
      </c>
      <c r="AR95" s="125"/>
      <c r="AS95" s="126">
        <v>0</v>
      </c>
      <c r="AT95" s="127">
        <f>ROUND(SUM(AV95:AW95),2)</f>
        <v>0</v>
      </c>
      <c r="AU95" s="128">
        <f>'01-SO01 - URS - Zemní prá...'!P130</f>
        <v>0</v>
      </c>
      <c r="AV95" s="127">
        <f>'01-SO01 - URS - Zemní prá...'!J35</f>
        <v>0</v>
      </c>
      <c r="AW95" s="127">
        <f>'01-SO01 - URS - Zemní prá...'!J36</f>
        <v>0</v>
      </c>
      <c r="AX95" s="127">
        <f>'01-SO01 - URS - Zemní prá...'!J37</f>
        <v>0</v>
      </c>
      <c r="AY95" s="127">
        <f>'01-SO01 - URS - Zemní prá...'!J38</f>
        <v>0</v>
      </c>
      <c r="AZ95" s="127">
        <f>'01-SO01 - URS - Zemní prá...'!F35</f>
        <v>0</v>
      </c>
      <c r="BA95" s="127">
        <f>'01-SO01 - URS - Zemní prá...'!F36</f>
        <v>0</v>
      </c>
      <c r="BB95" s="127">
        <f>'01-SO01 - URS - Zemní prá...'!F37</f>
        <v>0</v>
      </c>
      <c r="BC95" s="127">
        <f>'01-SO01 - URS - Zemní prá...'!F38</f>
        <v>0</v>
      </c>
      <c r="BD95" s="129">
        <f>'01-SO01 - URS - Zemní prá...'!F39</f>
        <v>0</v>
      </c>
      <c r="BE95" s="7"/>
      <c r="BT95" s="130" t="s">
        <v>21</v>
      </c>
      <c r="BV95" s="130" t="s">
        <v>88</v>
      </c>
      <c r="BW95" s="130" t="s">
        <v>94</v>
      </c>
      <c r="BX95" s="130" t="s">
        <v>5</v>
      </c>
      <c r="CL95" s="130" t="s">
        <v>1</v>
      </c>
      <c r="CM95" s="130" t="s">
        <v>95</v>
      </c>
    </row>
    <row r="96" s="7" customFormat="1" ht="37.5" customHeight="1">
      <c r="A96" s="118" t="s">
        <v>90</v>
      </c>
      <c r="B96" s="119"/>
      <c r="C96" s="120"/>
      <c r="D96" s="121" t="s">
        <v>96</v>
      </c>
      <c r="E96" s="121"/>
      <c r="F96" s="121"/>
      <c r="G96" s="121"/>
      <c r="H96" s="121"/>
      <c r="I96" s="122"/>
      <c r="J96" s="121" t="s">
        <v>97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'02-SO01 - ÚOŽI - Oprava r...'!J32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93</v>
      </c>
      <c r="AR96" s="125"/>
      <c r="AS96" s="126">
        <v>0</v>
      </c>
      <c r="AT96" s="127">
        <f>ROUND(SUM(AV96:AW96),2)</f>
        <v>0</v>
      </c>
      <c r="AU96" s="128">
        <f>'02-SO01 - ÚOŽI - Oprava r...'!P129</f>
        <v>0</v>
      </c>
      <c r="AV96" s="127">
        <f>'02-SO01 - ÚOŽI - Oprava r...'!J35</f>
        <v>0</v>
      </c>
      <c r="AW96" s="127">
        <f>'02-SO01 - ÚOŽI - Oprava r...'!J36</f>
        <v>0</v>
      </c>
      <c r="AX96" s="127">
        <f>'02-SO01 - ÚOŽI - Oprava r...'!J37</f>
        <v>0</v>
      </c>
      <c r="AY96" s="127">
        <f>'02-SO01 - ÚOŽI - Oprava r...'!J38</f>
        <v>0</v>
      </c>
      <c r="AZ96" s="127">
        <f>'02-SO01 - ÚOŽI - Oprava r...'!F35</f>
        <v>0</v>
      </c>
      <c r="BA96" s="127">
        <f>'02-SO01 - ÚOŽI - Oprava r...'!F36</f>
        <v>0</v>
      </c>
      <c r="BB96" s="127">
        <f>'02-SO01 - ÚOŽI - Oprava r...'!F37</f>
        <v>0</v>
      </c>
      <c r="BC96" s="127">
        <f>'02-SO01 - ÚOŽI - Oprava r...'!F38</f>
        <v>0</v>
      </c>
      <c r="BD96" s="129">
        <f>'02-SO01 - ÚOŽI - Oprava r...'!F39</f>
        <v>0</v>
      </c>
      <c r="BE96" s="7"/>
      <c r="BT96" s="130" t="s">
        <v>21</v>
      </c>
      <c r="BV96" s="130" t="s">
        <v>88</v>
      </c>
      <c r="BW96" s="130" t="s">
        <v>98</v>
      </c>
      <c r="BX96" s="130" t="s">
        <v>5</v>
      </c>
      <c r="CL96" s="130" t="s">
        <v>1</v>
      </c>
      <c r="CM96" s="130" t="s">
        <v>95</v>
      </c>
    </row>
    <row r="97" s="7" customFormat="1" ht="24.75" customHeight="1">
      <c r="A97" s="118" t="s">
        <v>90</v>
      </c>
      <c r="B97" s="119"/>
      <c r="C97" s="120"/>
      <c r="D97" s="121" t="s">
        <v>99</v>
      </c>
      <c r="E97" s="121"/>
      <c r="F97" s="121"/>
      <c r="G97" s="121"/>
      <c r="H97" s="121"/>
      <c r="I97" s="122"/>
      <c r="J97" s="121" t="s">
        <v>100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'03-SO01 - VRN - úsek mezi...'!J32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93</v>
      </c>
      <c r="AR97" s="125"/>
      <c r="AS97" s="131">
        <v>0</v>
      </c>
      <c r="AT97" s="132">
        <f>ROUND(SUM(AV97:AW97),2)</f>
        <v>0</v>
      </c>
      <c r="AU97" s="133">
        <f>'03-SO01 - VRN - úsek mezi...'!P130</f>
        <v>0</v>
      </c>
      <c r="AV97" s="132">
        <f>'03-SO01 - VRN - úsek mezi...'!J35</f>
        <v>0</v>
      </c>
      <c r="AW97" s="132">
        <f>'03-SO01 - VRN - úsek mezi...'!J36</f>
        <v>0</v>
      </c>
      <c r="AX97" s="132">
        <f>'03-SO01 - VRN - úsek mezi...'!J37</f>
        <v>0</v>
      </c>
      <c r="AY97" s="132">
        <f>'03-SO01 - VRN - úsek mezi...'!J38</f>
        <v>0</v>
      </c>
      <c r="AZ97" s="132">
        <f>'03-SO01 - VRN - úsek mezi...'!F35</f>
        <v>0</v>
      </c>
      <c r="BA97" s="132">
        <f>'03-SO01 - VRN - úsek mezi...'!F36</f>
        <v>0</v>
      </c>
      <c r="BB97" s="132">
        <f>'03-SO01 - VRN - úsek mezi...'!F37</f>
        <v>0</v>
      </c>
      <c r="BC97" s="132">
        <f>'03-SO01 - VRN - úsek mezi...'!F38</f>
        <v>0</v>
      </c>
      <c r="BD97" s="134">
        <f>'03-SO01 - VRN - úsek mezi...'!F39</f>
        <v>0</v>
      </c>
      <c r="BE97" s="7"/>
      <c r="BT97" s="130" t="s">
        <v>21</v>
      </c>
      <c r="BV97" s="130" t="s">
        <v>88</v>
      </c>
      <c r="BW97" s="130" t="s">
        <v>101</v>
      </c>
      <c r="BX97" s="130" t="s">
        <v>5</v>
      </c>
      <c r="CL97" s="130" t="s">
        <v>1</v>
      </c>
      <c r="CM97" s="130" t="s">
        <v>95</v>
      </c>
    </row>
    <row r="98">
      <c r="B98" s="18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7"/>
    </row>
    <row r="99" s="2" customFormat="1" ht="30" customHeight="1">
      <c r="A99" s="37"/>
      <c r="B99" s="38"/>
      <c r="C99" s="106" t="s">
        <v>102</v>
      </c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109">
        <f>ROUND(SUM(AG100:AG103), 2)</f>
        <v>0</v>
      </c>
      <c r="AH99" s="109"/>
      <c r="AI99" s="109"/>
      <c r="AJ99" s="109"/>
      <c r="AK99" s="109"/>
      <c r="AL99" s="109"/>
      <c r="AM99" s="109"/>
      <c r="AN99" s="109">
        <f>ROUND(SUM(AN100:AN103), 2)</f>
        <v>0</v>
      </c>
      <c r="AO99" s="109"/>
      <c r="AP99" s="109"/>
      <c r="AQ99" s="135"/>
      <c r="AR99" s="40"/>
      <c r="AS99" s="99" t="s">
        <v>103</v>
      </c>
      <c r="AT99" s="100" t="s">
        <v>104</v>
      </c>
      <c r="AU99" s="100" t="s">
        <v>50</v>
      </c>
      <c r="AV99" s="101" t="s">
        <v>73</v>
      </c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19.92" customHeight="1">
      <c r="A100" s="37"/>
      <c r="B100" s="38"/>
      <c r="C100" s="39"/>
      <c r="D100" s="136" t="s">
        <v>105</v>
      </c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39"/>
      <c r="AD100" s="39"/>
      <c r="AE100" s="39"/>
      <c r="AF100" s="39"/>
      <c r="AG100" s="137">
        <f>ROUND(AG94 * AS100, 2)</f>
        <v>0</v>
      </c>
      <c r="AH100" s="138"/>
      <c r="AI100" s="138"/>
      <c r="AJ100" s="138"/>
      <c r="AK100" s="138"/>
      <c r="AL100" s="138"/>
      <c r="AM100" s="138"/>
      <c r="AN100" s="138">
        <f>ROUND(AG100 + AV100, 2)</f>
        <v>0</v>
      </c>
      <c r="AO100" s="138"/>
      <c r="AP100" s="138"/>
      <c r="AQ100" s="39"/>
      <c r="AR100" s="40"/>
      <c r="AS100" s="139">
        <v>0</v>
      </c>
      <c r="AT100" s="140" t="s">
        <v>106</v>
      </c>
      <c r="AU100" s="140" t="s">
        <v>51</v>
      </c>
      <c r="AV100" s="141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107</v>
      </c>
      <c r="BY100" s="142">
        <f>IF(AU100="základní",AV100,0)</f>
        <v>0</v>
      </c>
      <c r="BZ100" s="142">
        <f>IF(AU100="snížená",AV100,0)</f>
        <v>0</v>
      </c>
      <c r="CA100" s="142">
        <v>0</v>
      </c>
      <c r="CB100" s="142">
        <v>0</v>
      </c>
      <c r="CC100" s="142">
        <v>0</v>
      </c>
      <c r="CD100" s="142">
        <f>IF(AU100="základní",AG100,0)</f>
        <v>0</v>
      </c>
      <c r="CE100" s="142">
        <f>IF(AU100="snížená",AG100,0)</f>
        <v>0</v>
      </c>
      <c r="CF100" s="142">
        <f>IF(AU100="zákl. přenesená",AG100,0)</f>
        <v>0</v>
      </c>
      <c r="CG100" s="142">
        <f>IF(AU100="sníž. přenesená",AG100,0)</f>
        <v>0</v>
      </c>
      <c r="CH100" s="142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>x</v>
      </c>
    </row>
    <row r="101" s="2" customFormat="1" ht="19.92" customHeight="1">
      <c r="A101" s="37"/>
      <c r="B101" s="38"/>
      <c r="C101" s="39"/>
      <c r="D101" s="143" t="s">
        <v>108</v>
      </c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6"/>
      <c r="V101" s="136"/>
      <c r="W101" s="136"/>
      <c r="X101" s="136"/>
      <c r="Y101" s="136"/>
      <c r="Z101" s="136"/>
      <c r="AA101" s="136"/>
      <c r="AB101" s="136"/>
      <c r="AC101" s="39"/>
      <c r="AD101" s="39"/>
      <c r="AE101" s="39"/>
      <c r="AF101" s="39"/>
      <c r="AG101" s="137">
        <f>ROUND(AG94 * AS101, 2)</f>
        <v>0</v>
      </c>
      <c r="AH101" s="138"/>
      <c r="AI101" s="138"/>
      <c r="AJ101" s="138"/>
      <c r="AK101" s="138"/>
      <c r="AL101" s="138"/>
      <c r="AM101" s="138"/>
      <c r="AN101" s="138">
        <f>ROUND(AG101 + AV101, 2)</f>
        <v>0</v>
      </c>
      <c r="AO101" s="138"/>
      <c r="AP101" s="138"/>
      <c r="AQ101" s="39"/>
      <c r="AR101" s="40"/>
      <c r="AS101" s="139">
        <v>0</v>
      </c>
      <c r="AT101" s="140" t="s">
        <v>106</v>
      </c>
      <c r="AU101" s="140" t="s">
        <v>51</v>
      </c>
      <c r="AV101" s="141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109</v>
      </c>
      <c r="BY101" s="142">
        <f>IF(AU101="základní",AV101,0)</f>
        <v>0</v>
      </c>
      <c r="BZ101" s="142">
        <f>IF(AU101="snížená",AV101,0)</f>
        <v>0</v>
      </c>
      <c r="CA101" s="142">
        <v>0</v>
      </c>
      <c r="CB101" s="142">
        <v>0</v>
      </c>
      <c r="CC101" s="142">
        <v>0</v>
      </c>
      <c r="CD101" s="142">
        <f>IF(AU101="základní",AG101,0)</f>
        <v>0</v>
      </c>
      <c r="CE101" s="142">
        <f>IF(AU101="snížená",AG101,0)</f>
        <v>0</v>
      </c>
      <c r="CF101" s="142">
        <f>IF(AU101="zákl. přenesená",AG101,0)</f>
        <v>0</v>
      </c>
      <c r="CG101" s="142">
        <f>IF(AU101="sníž. přenesená",AG101,0)</f>
        <v>0</v>
      </c>
      <c r="CH101" s="142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3" t="s">
        <v>108</v>
      </c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  <c r="W102" s="136"/>
      <c r="X102" s="136"/>
      <c r="Y102" s="136"/>
      <c r="Z102" s="136"/>
      <c r="AA102" s="136"/>
      <c r="AB102" s="136"/>
      <c r="AC102" s="39"/>
      <c r="AD102" s="39"/>
      <c r="AE102" s="39"/>
      <c r="AF102" s="39"/>
      <c r="AG102" s="137">
        <f>ROUND(AG94 * AS102, 2)</f>
        <v>0</v>
      </c>
      <c r="AH102" s="138"/>
      <c r="AI102" s="138"/>
      <c r="AJ102" s="138"/>
      <c r="AK102" s="138"/>
      <c r="AL102" s="138"/>
      <c r="AM102" s="138"/>
      <c r="AN102" s="138">
        <f>ROUND(AG102 + AV102, 2)</f>
        <v>0</v>
      </c>
      <c r="AO102" s="138"/>
      <c r="AP102" s="138"/>
      <c r="AQ102" s="39"/>
      <c r="AR102" s="40"/>
      <c r="AS102" s="139">
        <v>0</v>
      </c>
      <c r="AT102" s="140" t="s">
        <v>106</v>
      </c>
      <c r="AU102" s="140" t="s">
        <v>51</v>
      </c>
      <c r="AV102" s="141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109</v>
      </c>
      <c r="BY102" s="142">
        <f>IF(AU102="základní",AV102,0)</f>
        <v>0</v>
      </c>
      <c r="BZ102" s="142">
        <f>IF(AU102="snížená",AV102,0)</f>
        <v>0</v>
      </c>
      <c r="CA102" s="142">
        <v>0</v>
      </c>
      <c r="CB102" s="142">
        <v>0</v>
      </c>
      <c r="CC102" s="142">
        <v>0</v>
      </c>
      <c r="CD102" s="142">
        <f>IF(AU102="základní",AG102,0)</f>
        <v>0</v>
      </c>
      <c r="CE102" s="142">
        <f>IF(AU102="snížená",AG102,0)</f>
        <v>0</v>
      </c>
      <c r="CF102" s="142">
        <f>IF(AU102="zákl. přenesená",AG102,0)</f>
        <v>0</v>
      </c>
      <c r="CG102" s="142">
        <f>IF(AU102="sníž. přenesená",AG102,0)</f>
        <v>0</v>
      </c>
      <c r="CH102" s="142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9.92" customHeight="1">
      <c r="A103" s="37"/>
      <c r="B103" s="38"/>
      <c r="C103" s="39"/>
      <c r="D103" s="143" t="s">
        <v>108</v>
      </c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6"/>
      <c r="V103" s="136"/>
      <c r="W103" s="136"/>
      <c r="X103" s="136"/>
      <c r="Y103" s="136"/>
      <c r="Z103" s="136"/>
      <c r="AA103" s="136"/>
      <c r="AB103" s="136"/>
      <c r="AC103" s="39"/>
      <c r="AD103" s="39"/>
      <c r="AE103" s="39"/>
      <c r="AF103" s="39"/>
      <c r="AG103" s="137">
        <f>ROUND(AG94 * AS103, 2)</f>
        <v>0</v>
      </c>
      <c r="AH103" s="138"/>
      <c r="AI103" s="138"/>
      <c r="AJ103" s="138"/>
      <c r="AK103" s="138"/>
      <c r="AL103" s="138"/>
      <c r="AM103" s="138"/>
      <c r="AN103" s="138">
        <f>ROUND(AG103 + AV103, 2)</f>
        <v>0</v>
      </c>
      <c r="AO103" s="138"/>
      <c r="AP103" s="138"/>
      <c r="AQ103" s="39"/>
      <c r="AR103" s="40"/>
      <c r="AS103" s="144">
        <v>0</v>
      </c>
      <c r="AT103" s="145" t="s">
        <v>106</v>
      </c>
      <c r="AU103" s="145" t="s">
        <v>51</v>
      </c>
      <c r="AV103" s="146">
        <f>ROUND(IF(AU103="základní",AG103*L32,IF(AU103="snížená",AG103*L33,0)), 2)</f>
        <v>0</v>
      </c>
      <c r="AW103" s="37"/>
      <c r="AX103" s="37"/>
      <c r="AY103" s="37"/>
      <c r="AZ103" s="37"/>
      <c r="BA103" s="37"/>
      <c r="BB103" s="37"/>
      <c r="BC103" s="37"/>
      <c r="BD103" s="37"/>
      <c r="BE103" s="37"/>
      <c r="BV103" s="14" t="s">
        <v>109</v>
      </c>
      <c r="BY103" s="142">
        <f>IF(AU103="základní",AV103,0)</f>
        <v>0</v>
      </c>
      <c r="BZ103" s="142">
        <f>IF(AU103="snížená",AV103,0)</f>
        <v>0</v>
      </c>
      <c r="CA103" s="142">
        <v>0</v>
      </c>
      <c r="CB103" s="142">
        <v>0</v>
      </c>
      <c r="CC103" s="142">
        <v>0</v>
      </c>
      <c r="CD103" s="142">
        <f>IF(AU103="základní",AG103,0)</f>
        <v>0</v>
      </c>
      <c r="CE103" s="142">
        <f>IF(AU103="snížená",AG103,0)</f>
        <v>0</v>
      </c>
      <c r="CF103" s="142">
        <f>IF(AU103="zákl. přenesená",AG103,0)</f>
        <v>0</v>
      </c>
      <c r="CG103" s="142">
        <f>IF(AU103="sníž. přenesená",AG103,0)</f>
        <v>0</v>
      </c>
      <c r="CH103" s="142">
        <f>IF(AU103="nulová",AG103,0)</f>
        <v>0</v>
      </c>
      <c r="CI103" s="14">
        <f>IF(AU103="základní",1,IF(AU103="snížená",2,IF(AU103="zákl. přenesená",4,IF(AU103="sníž. přenesená",5,3))))</f>
        <v>1</v>
      </c>
      <c r="CJ103" s="14">
        <f>IF(AT103="stavební čast",1,IF(AT103="investiční čast",2,3))</f>
        <v>1</v>
      </c>
      <c r="CK103" s="14" t="str">
        <f>IF(D103="Vyplň vlastní","","x")</f>
        <v/>
      </c>
    </row>
    <row r="104" s="2" customFormat="1" ht="10.8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30" customHeight="1">
      <c r="A105" s="37"/>
      <c r="B105" s="38"/>
      <c r="C105" s="147" t="s">
        <v>110</v>
      </c>
      <c r="D105" s="148"/>
      <c r="E105" s="148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  <c r="R105" s="148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9">
        <f>ROUND(AG94 + AG99, 2)</f>
        <v>0</v>
      </c>
      <c r="AH105" s="149"/>
      <c r="AI105" s="149"/>
      <c r="AJ105" s="149"/>
      <c r="AK105" s="149"/>
      <c r="AL105" s="149"/>
      <c r="AM105" s="149"/>
      <c r="AN105" s="149">
        <f>ROUND(AN94 + AN99, 2)</f>
        <v>0</v>
      </c>
      <c r="AO105" s="149"/>
      <c r="AP105" s="149"/>
      <c r="AQ105" s="148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40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</row>
  </sheetData>
  <sheetProtection sheet="1" formatColumns="0" formatRows="0" objects="1" scenarios="1" spinCount="100000" saltValue="mBh8h6wbPGlUY9kOBJr+yhwdeKzCBl/XAfcm8UzIlA2jLIGl/bet++c4w2twZKC1J7q31PG8MUyoz0IIn7nPeQ==" hashValue="x+r2ySB2C2Db0DM2Ud8pzB+AuQ3zFit2D6XodV0a/oGhDBxo9ZPOqLTmet/i2viqvhWG0nxP7MHaJ+RzeemVJA==" algorithmName="SHA-512" password="CC35"/>
  <mergeCells count="6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AG94:AM94"/>
    <mergeCell ref="AN94:AP94"/>
    <mergeCell ref="AG99:AM99"/>
    <mergeCell ref="AN99:AP99"/>
    <mergeCell ref="AG105:AM105"/>
    <mergeCell ref="AN105:AP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01-SO01 - URS - Zemní prá...'!C2" display="/"/>
    <hyperlink ref="A96" location="'02-SO01 - ÚOŽI - Oprava r...'!C2" display="/"/>
    <hyperlink ref="A97" location="'03-SO01 - VRN - úsek mez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95</v>
      </c>
    </row>
    <row r="4" s="1" customFormat="1" ht="24.96" customHeight="1">
      <c r="B4" s="17"/>
      <c r="D4" s="152" t="s">
        <v>111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26.25" customHeight="1">
      <c r="B7" s="17"/>
      <c r="E7" s="155" t="str">
        <f>'Rekapitulace stavby'!K6</f>
        <v>Oprava rozvodu elektrické energie v úseku Kopřivnice - Štramberk - 2.etapa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112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0"/>
      <c r="C9" s="37"/>
      <c r="D9" s="37"/>
      <c r="E9" s="156" t="s">
        <v>113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19</v>
      </c>
      <c r="E11" s="37"/>
      <c r="F11" s="157" t="s">
        <v>1</v>
      </c>
      <c r="G11" s="37"/>
      <c r="H11" s="37"/>
      <c r="I11" s="154" t="s">
        <v>20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22</v>
      </c>
      <c r="E12" s="37"/>
      <c r="F12" s="157" t="s">
        <v>23</v>
      </c>
      <c r="G12" s="37"/>
      <c r="H12" s="37"/>
      <c r="I12" s="154" t="s">
        <v>24</v>
      </c>
      <c r="J12" s="158" t="str">
        <f>'Rekapitulace stavby'!AN8</f>
        <v>30. 8. 2019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28</v>
      </c>
      <c r="E14" s="37"/>
      <c r="F14" s="37"/>
      <c r="G14" s="37"/>
      <c r="H14" s="37"/>
      <c r="I14" s="154" t="s">
        <v>29</v>
      </c>
      <c r="J14" s="157" t="s">
        <v>30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31</v>
      </c>
      <c r="F15" s="37"/>
      <c r="G15" s="37"/>
      <c r="H15" s="37"/>
      <c r="I15" s="154" t="s">
        <v>32</v>
      </c>
      <c r="J15" s="157" t="s">
        <v>33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34</v>
      </c>
      <c r="E17" s="37"/>
      <c r="F17" s="37"/>
      <c r="G17" s="37"/>
      <c r="H17" s="37"/>
      <c r="I17" s="154" t="s">
        <v>29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32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36</v>
      </c>
      <c r="E20" s="37"/>
      <c r="F20" s="37"/>
      <c r="G20" s="37"/>
      <c r="H20" s="37"/>
      <c r="I20" s="154" t="s">
        <v>29</v>
      </c>
      <c r="J20" s="157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38</v>
      </c>
      <c r="F21" s="37"/>
      <c r="G21" s="37"/>
      <c r="H21" s="37"/>
      <c r="I21" s="154" t="s">
        <v>32</v>
      </c>
      <c r="J21" s="157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41</v>
      </c>
      <c r="E23" s="37"/>
      <c r="F23" s="37"/>
      <c r="G23" s="37"/>
      <c r="H23" s="37"/>
      <c r="I23" s="154" t="s">
        <v>29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42</v>
      </c>
      <c r="F24" s="37"/>
      <c r="G24" s="37"/>
      <c r="H24" s="37"/>
      <c r="I24" s="154" t="s">
        <v>32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114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105</v>
      </c>
      <c r="E31" s="37"/>
      <c r="F31" s="37"/>
      <c r="G31" s="37"/>
      <c r="H31" s="37"/>
      <c r="I31" s="37"/>
      <c r="J31" s="164">
        <f>J103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46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48</v>
      </c>
      <c r="G34" s="37"/>
      <c r="H34" s="37"/>
      <c r="I34" s="168" t="s">
        <v>47</v>
      </c>
      <c r="J34" s="168" t="s">
        <v>49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50</v>
      </c>
      <c r="E35" s="154" t="s">
        <v>51</v>
      </c>
      <c r="F35" s="170">
        <f>ROUND((SUM(BE103:BE110) + SUM(BE130:BE176)),  2)</f>
        <v>0</v>
      </c>
      <c r="G35" s="37"/>
      <c r="H35" s="37"/>
      <c r="I35" s="171">
        <v>0.20999999999999999</v>
      </c>
      <c r="J35" s="170">
        <f>ROUND(((SUM(BE103:BE110) + SUM(BE130:BE176))*I35),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52</v>
      </c>
      <c r="F36" s="170">
        <f>ROUND((SUM(BF103:BF110) + SUM(BF130:BF176)),  2)</f>
        <v>0</v>
      </c>
      <c r="G36" s="37"/>
      <c r="H36" s="37"/>
      <c r="I36" s="171">
        <v>0.14999999999999999</v>
      </c>
      <c r="J36" s="170">
        <f>ROUND(((SUM(BF103:BF110) + SUM(BF130:BF176))*I36),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53</v>
      </c>
      <c r="F37" s="170">
        <f>ROUND((SUM(BG103:BG110) + SUM(BG130:BG176)),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54</v>
      </c>
      <c r="F38" s="170">
        <f>ROUND((SUM(BH103:BH110) + SUM(BH130:BH176)),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55</v>
      </c>
      <c r="F39" s="170">
        <f>ROUND((SUM(BI103:BI110) + SUM(BI130:BI176)),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56</v>
      </c>
      <c r="E41" s="174"/>
      <c r="F41" s="174"/>
      <c r="G41" s="175" t="s">
        <v>57</v>
      </c>
      <c r="H41" s="176" t="s">
        <v>58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59</v>
      </c>
      <c r="E50" s="180"/>
      <c r="F50" s="180"/>
      <c r="G50" s="179" t="s">
        <v>60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61</v>
      </c>
      <c r="E61" s="182"/>
      <c r="F61" s="183" t="s">
        <v>62</v>
      </c>
      <c r="G61" s="181" t="s">
        <v>61</v>
      </c>
      <c r="H61" s="182"/>
      <c r="I61" s="182"/>
      <c r="J61" s="184" t="s">
        <v>62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63</v>
      </c>
      <c r="E65" s="185"/>
      <c r="F65" s="185"/>
      <c r="G65" s="179" t="s">
        <v>64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61</v>
      </c>
      <c r="E76" s="182"/>
      <c r="F76" s="183" t="s">
        <v>62</v>
      </c>
      <c r="G76" s="181" t="s">
        <v>61</v>
      </c>
      <c r="H76" s="182"/>
      <c r="I76" s="182"/>
      <c r="J76" s="184" t="s">
        <v>62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115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90" t="str">
        <f>E7</f>
        <v>Oprava rozvodu elektrické energie v úseku Kopřivnice - Štramberk - 2.etapa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112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 xml:space="preserve">01-SO01 - URS - Zemní práce - úsek mezi  STS Kopřivnice n.n. a STS Kopřivnice os.n.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22</v>
      </c>
      <c r="D89" s="39"/>
      <c r="E89" s="39"/>
      <c r="F89" s="24" t="str">
        <f>F12</f>
        <v xml:space="preserve"> </v>
      </c>
      <c r="G89" s="39"/>
      <c r="H89" s="39"/>
      <c r="I89" s="29" t="s">
        <v>24</v>
      </c>
      <c r="J89" s="78" t="str">
        <f>IF(J12="","",J12)</f>
        <v>30. 8. 2019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28</v>
      </c>
      <c r="D91" s="39"/>
      <c r="E91" s="39"/>
      <c r="F91" s="24" t="str">
        <f>E15</f>
        <v>Správa železnic s.o., OŘ Ostrava</v>
      </c>
      <c r="G91" s="39"/>
      <c r="H91" s="39"/>
      <c r="I91" s="29" t="s">
        <v>36</v>
      </c>
      <c r="J91" s="33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34</v>
      </c>
      <c r="D92" s="39"/>
      <c r="E92" s="39"/>
      <c r="F92" s="24" t="str">
        <f>IF(E18="","",E18)</f>
        <v>Vyplň údaj</v>
      </c>
      <c r="G92" s="39"/>
      <c r="H92" s="39"/>
      <c r="I92" s="29" t="s">
        <v>41</v>
      </c>
      <c r="J92" s="33" t="str">
        <f>E24</f>
        <v>Ivo Černý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116</v>
      </c>
      <c r="D94" s="148"/>
      <c r="E94" s="148"/>
      <c r="F94" s="148"/>
      <c r="G94" s="148"/>
      <c r="H94" s="148"/>
      <c r="I94" s="148"/>
      <c r="J94" s="192" t="s">
        <v>117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118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119</v>
      </c>
    </row>
    <row r="97" s="9" customFormat="1" ht="24.96" customHeight="1">
      <c r="A97" s="9"/>
      <c r="B97" s="194"/>
      <c r="C97" s="195"/>
      <c r="D97" s="196" t="s">
        <v>120</v>
      </c>
      <c r="E97" s="197"/>
      <c r="F97" s="197"/>
      <c r="G97" s="197"/>
      <c r="H97" s="197"/>
      <c r="I97" s="197"/>
      <c r="J97" s="198">
        <f>J131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121</v>
      </c>
      <c r="E98" s="197"/>
      <c r="F98" s="197"/>
      <c r="G98" s="197"/>
      <c r="H98" s="197"/>
      <c r="I98" s="197"/>
      <c r="J98" s="198">
        <f>J138</f>
        <v>0</v>
      </c>
      <c r="K98" s="195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4"/>
      <c r="C99" s="195"/>
      <c r="D99" s="196" t="s">
        <v>122</v>
      </c>
      <c r="E99" s="197"/>
      <c r="F99" s="197"/>
      <c r="G99" s="197"/>
      <c r="H99" s="197"/>
      <c r="I99" s="197"/>
      <c r="J99" s="198">
        <f>J150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4"/>
      <c r="C100" s="195"/>
      <c r="D100" s="196" t="s">
        <v>123</v>
      </c>
      <c r="E100" s="197"/>
      <c r="F100" s="197"/>
      <c r="G100" s="197"/>
      <c r="H100" s="197"/>
      <c r="I100" s="197"/>
      <c r="J100" s="198">
        <f>J170</f>
        <v>0</v>
      </c>
      <c r="K100" s="195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9.28" customHeight="1">
      <c r="A103" s="37"/>
      <c r="B103" s="38"/>
      <c r="C103" s="193" t="s">
        <v>124</v>
      </c>
      <c r="D103" s="39"/>
      <c r="E103" s="39"/>
      <c r="F103" s="39"/>
      <c r="G103" s="39"/>
      <c r="H103" s="39"/>
      <c r="I103" s="39"/>
      <c r="J103" s="200">
        <f>ROUND(J104 + J105 + J106 + J107 + J108 + J109,2)</f>
        <v>0</v>
      </c>
      <c r="K103" s="39"/>
      <c r="L103" s="62"/>
      <c r="N103" s="201" t="s">
        <v>50</v>
      </c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18" customHeight="1">
      <c r="A104" s="37"/>
      <c r="B104" s="38"/>
      <c r="C104" s="39"/>
      <c r="D104" s="143" t="s">
        <v>125</v>
      </c>
      <c r="E104" s="136"/>
      <c r="F104" s="136"/>
      <c r="G104" s="39"/>
      <c r="H104" s="39"/>
      <c r="I104" s="39"/>
      <c r="J104" s="137">
        <v>0</v>
      </c>
      <c r="K104" s="39"/>
      <c r="L104" s="202"/>
      <c r="M104" s="203"/>
      <c r="N104" s="204" t="s">
        <v>51</v>
      </c>
      <c r="O104" s="203"/>
      <c r="P104" s="203"/>
      <c r="Q104" s="203"/>
      <c r="R104" s="203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6" t="s">
        <v>126</v>
      </c>
      <c r="AZ104" s="203"/>
      <c r="BA104" s="203"/>
      <c r="BB104" s="203"/>
      <c r="BC104" s="203"/>
      <c r="BD104" s="203"/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206" t="s">
        <v>21</v>
      </c>
      <c r="BK104" s="203"/>
      <c r="BL104" s="203"/>
      <c r="BM104" s="203"/>
    </row>
    <row r="105" s="2" customFormat="1" ht="18" customHeight="1">
      <c r="A105" s="37"/>
      <c r="B105" s="38"/>
      <c r="C105" s="39"/>
      <c r="D105" s="143" t="s">
        <v>127</v>
      </c>
      <c r="E105" s="136"/>
      <c r="F105" s="136"/>
      <c r="G105" s="39"/>
      <c r="H105" s="39"/>
      <c r="I105" s="39"/>
      <c r="J105" s="137">
        <v>0</v>
      </c>
      <c r="K105" s="39"/>
      <c r="L105" s="202"/>
      <c r="M105" s="203"/>
      <c r="N105" s="204" t="s">
        <v>51</v>
      </c>
      <c r="O105" s="203"/>
      <c r="P105" s="203"/>
      <c r="Q105" s="203"/>
      <c r="R105" s="203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3"/>
      <c r="AG105" s="203"/>
      <c r="AH105" s="203"/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3"/>
      <c r="AW105" s="203"/>
      <c r="AX105" s="203"/>
      <c r="AY105" s="206" t="s">
        <v>126</v>
      </c>
      <c r="AZ105" s="203"/>
      <c r="BA105" s="203"/>
      <c r="BB105" s="203"/>
      <c r="BC105" s="203"/>
      <c r="BD105" s="203"/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206" t="s">
        <v>21</v>
      </c>
      <c r="BK105" s="203"/>
      <c r="BL105" s="203"/>
      <c r="BM105" s="203"/>
    </row>
    <row r="106" s="2" customFormat="1" ht="18" customHeight="1">
      <c r="A106" s="37"/>
      <c r="B106" s="38"/>
      <c r="C106" s="39"/>
      <c r="D106" s="143" t="s">
        <v>128</v>
      </c>
      <c r="E106" s="136"/>
      <c r="F106" s="136"/>
      <c r="G106" s="39"/>
      <c r="H106" s="39"/>
      <c r="I106" s="39"/>
      <c r="J106" s="137">
        <v>0</v>
      </c>
      <c r="K106" s="39"/>
      <c r="L106" s="202"/>
      <c r="M106" s="203"/>
      <c r="N106" s="204" t="s">
        <v>51</v>
      </c>
      <c r="O106" s="203"/>
      <c r="P106" s="203"/>
      <c r="Q106" s="203"/>
      <c r="R106" s="203"/>
      <c r="S106" s="205"/>
      <c r="T106" s="205"/>
      <c r="U106" s="205"/>
      <c r="V106" s="205"/>
      <c r="W106" s="205"/>
      <c r="X106" s="205"/>
      <c r="Y106" s="205"/>
      <c r="Z106" s="205"/>
      <c r="AA106" s="205"/>
      <c r="AB106" s="205"/>
      <c r="AC106" s="205"/>
      <c r="AD106" s="205"/>
      <c r="AE106" s="205"/>
      <c r="AF106" s="203"/>
      <c r="AG106" s="203"/>
      <c r="AH106" s="203"/>
      <c r="AI106" s="203"/>
      <c r="AJ106" s="203"/>
      <c r="AK106" s="203"/>
      <c r="AL106" s="203"/>
      <c r="AM106" s="203"/>
      <c r="AN106" s="203"/>
      <c r="AO106" s="203"/>
      <c r="AP106" s="203"/>
      <c r="AQ106" s="203"/>
      <c r="AR106" s="203"/>
      <c r="AS106" s="203"/>
      <c r="AT106" s="203"/>
      <c r="AU106" s="203"/>
      <c r="AV106" s="203"/>
      <c r="AW106" s="203"/>
      <c r="AX106" s="203"/>
      <c r="AY106" s="206" t="s">
        <v>126</v>
      </c>
      <c r="AZ106" s="203"/>
      <c r="BA106" s="203"/>
      <c r="BB106" s="203"/>
      <c r="BC106" s="203"/>
      <c r="BD106" s="203"/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206" t="s">
        <v>21</v>
      </c>
      <c r="BK106" s="203"/>
      <c r="BL106" s="203"/>
      <c r="BM106" s="203"/>
    </row>
    <row r="107" s="2" customFormat="1" ht="18" customHeight="1">
      <c r="A107" s="37"/>
      <c r="B107" s="38"/>
      <c r="C107" s="39"/>
      <c r="D107" s="143" t="s">
        <v>129</v>
      </c>
      <c r="E107" s="136"/>
      <c r="F107" s="136"/>
      <c r="G107" s="39"/>
      <c r="H107" s="39"/>
      <c r="I107" s="39"/>
      <c r="J107" s="137">
        <v>0</v>
      </c>
      <c r="K107" s="39"/>
      <c r="L107" s="202"/>
      <c r="M107" s="203"/>
      <c r="N107" s="204" t="s">
        <v>51</v>
      </c>
      <c r="O107" s="203"/>
      <c r="P107" s="203"/>
      <c r="Q107" s="203"/>
      <c r="R107" s="203"/>
      <c r="S107" s="205"/>
      <c r="T107" s="205"/>
      <c r="U107" s="205"/>
      <c r="V107" s="205"/>
      <c r="W107" s="205"/>
      <c r="X107" s="205"/>
      <c r="Y107" s="205"/>
      <c r="Z107" s="205"/>
      <c r="AA107" s="205"/>
      <c r="AB107" s="205"/>
      <c r="AC107" s="205"/>
      <c r="AD107" s="205"/>
      <c r="AE107" s="205"/>
      <c r="AF107" s="203"/>
      <c r="AG107" s="203"/>
      <c r="AH107" s="203"/>
      <c r="AI107" s="203"/>
      <c r="AJ107" s="203"/>
      <c r="AK107" s="203"/>
      <c r="AL107" s="203"/>
      <c r="AM107" s="203"/>
      <c r="AN107" s="203"/>
      <c r="AO107" s="203"/>
      <c r="AP107" s="203"/>
      <c r="AQ107" s="203"/>
      <c r="AR107" s="203"/>
      <c r="AS107" s="203"/>
      <c r="AT107" s="203"/>
      <c r="AU107" s="203"/>
      <c r="AV107" s="203"/>
      <c r="AW107" s="203"/>
      <c r="AX107" s="203"/>
      <c r="AY107" s="206" t="s">
        <v>126</v>
      </c>
      <c r="AZ107" s="203"/>
      <c r="BA107" s="203"/>
      <c r="BB107" s="203"/>
      <c r="BC107" s="203"/>
      <c r="BD107" s="203"/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206" t="s">
        <v>21</v>
      </c>
      <c r="BK107" s="203"/>
      <c r="BL107" s="203"/>
      <c r="BM107" s="203"/>
    </row>
    <row r="108" s="2" customFormat="1" ht="18" customHeight="1">
      <c r="A108" s="37"/>
      <c r="B108" s="38"/>
      <c r="C108" s="39"/>
      <c r="D108" s="143" t="s">
        <v>130</v>
      </c>
      <c r="E108" s="136"/>
      <c r="F108" s="136"/>
      <c r="G108" s="39"/>
      <c r="H108" s="39"/>
      <c r="I108" s="39"/>
      <c r="J108" s="137">
        <v>0</v>
      </c>
      <c r="K108" s="39"/>
      <c r="L108" s="202"/>
      <c r="M108" s="203"/>
      <c r="N108" s="204" t="s">
        <v>51</v>
      </c>
      <c r="O108" s="203"/>
      <c r="P108" s="203"/>
      <c r="Q108" s="203"/>
      <c r="R108" s="203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3"/>
      <c r="AG108" s="203"/>
      <c r="AH108" s="203"/>
      <c r="AI108" s="203"/>
      <c r="AJ108" s="203"/>
      <c r="AK108" s="203"/>
      <c r="AL108" s="203"/>
      <c r="AM108" s="203"/>
      <c r="AN108" s="203"/>
      <c r="AO108" s="203"/>
      <c r="AP108" s="203"/>
      <c r="AQ108" s="203"/>
      <c r="AR108" s="203"/>
      <c r="AS108" s="203"/>
      <c r="AT108" s="203"/>
      <c r="AU108" s="203"/>
      <c r="AV108" s="203"/>
      <c r="AW108" s="203"/>
      <c r="AX108" s="203"/>
      <c r="AY108" s="206" t="s">
        <v>126</v>
      </c>
      <c r="AZ108" s="203"/>
      <c r="BA108" s="203"/>
      <c r="BB108" s="203"/>
      <c r="BC108" s="203"/>
      <c r="BD108" s="203"/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206" t="s">
        <v>21</v>
      </c>
      <c r="BK108" s="203"/>
      <c r="BL108" s="203"/>
      <c r="BM108" s="203"/>
    </row>
    <row r="109" s="2" customFormat="1" ht="18" customHeight="1">
      <c r="A109" s="37"/>
      <c r="B109" s="38"/>
      <c r="C109" s="39"/>
      <c r="D109" s="136" t="s">
        <v>131</v>
      </c>
      <c r="E109" s="39"/>
      <c r="F109" s="39"/>
      <c r="G109" s="39"/>
      <c r="H109" s="39"/>
      <c r="I109" s="39"/>
      <c r="J109" s="137">
        <f>ROUND(J30*T109,2)</f>
        <v>0</v>
      </c>
      <c r="K109" s="39"/>
      <c r="L109" s="202"/>
      <c r="M109" s="203"/>
      <c r="N109" s="204" t="s">
        <v>51</v>
      </c>
      <c r="O109" s="203"/>
      <c r="P109" s="203"/>
      <c r="Q109" s="203"/>
      <c r="R109" s="203"/>
      <c r="S109" s="205"/>
      <c r="T109" s="205"/>
      <c r="U109" s="205"/>
      <c r="V109" s="205"/>
      <c r="W109" s="205"/>
      <c r="X109" s="205"/>
      <c r="Y109" s="205"/>
      <c r="Z109" s="205"/>
      <c r="AA109" s="205"/>
      <c r="AB109" s="205"/>
      <c r="AC109" s="205"/>
      <c r="AD109" s="205"/>
      <c r="AE109" s="205"/>
      <c r="AF109" s="203"/>
      <c r="AG109" s="203"/>
      <c r="AH109" s="203"/>
      <c r="AI109" s="203"/>
      <c r="AJ109" s="203"/>
      <c r="AK109" s="203"/>
      <c r="AL109" s="203"/>
      <c r="AM109" s="203"/>
      <c r="AN109" s="203"/>
      <c r="AO109" s="203"/>
      <c r="AP109" s="203"/>
      <c r="AQ109" s="203"/>
      <c r="AR109" s="203"/>
      <c r="AS109" s="203"/>
      <c r="AT109" s="203"/>
      <c r="AU109" s="203"/>
      <c r="AV109" s="203"/>
      <c r="AW109" s="203"/>
      <c r="AX109" s="203"/>
      <c r="AY109" s="206" t="s">
        <v>132</v>
      </c>
      <c r="AZ109" s="203"/>
      <c r="BA109" s="203"/>
      <c r="BB109" s="203"/>
      <c r="BC109" s="203"/>
      <c r="BD109" s="203"/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206" t="s">
        <v>21</v>
      </c>
      <c r="BK109" s="203"/>
      <c r="BL109" s="203"/>
      <c r="BM109" s="203"/>
    </row>
    <row r="110" s="2" customForma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9.28" customHeight="1">
      <c r="A111" s="37"/>
      <c r="B111" s="38"/>
      <c r="C111" s="147" t="s">
        <v>110</v>
      </c>
      <c r="D111" s="148"/>
      <c r="E111" s="148"/>
      <c r="F111" s="148"/>
      <c r="G111" s="148"/>
      <c r="H111" s="148"/>
      <c r="I111" s="148"/>
      <c r="J111" s="149">
        <f>ROUND(J96+J103,2)</f>
        <v>0</v>
      </c>
      <c r="K111" s="14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0" t="s">
        <v>133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29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6.25" customHeight="1">
      <c r="A120" s="37"/>
      <c r="B120" s="38"/>
      <c r="C120" s="39"/>
      <c r="D120" s="39"/>
      <c r="E120" s="190" t="str">
        <f>E7</f>
        <v>Oprava rozvodu elektrické energie v úseku Kopřivnice - Štramberk - 2.etapa</v>
      </c>
      <c r="F120" s="29"/>
      <c r="G120" s="29"/>
      <c r="H120" s="2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9" t="s">
        <v>112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30" customHeight="1">
      <c r="A122" s="37"/>
      <c r="B122" s="38"/>
      <c r="C122" s="39"/>
      <c r="D122" s="39"/>
      <c r="E122" s="75" t="str">
        <f>E9</f>
        <v xml:space="preserve">01-SO01 - URS - Zemní práce - úsek mezi  STS Kopřivnice n.n. a STS Kopřivnice os.n.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9" t="s">
        <v>22</v>
      </c>
      <c r="D124" s="39"/>
      <c r="E124" s="39"/>
      <c r="F124" s="24" t="str">
        <f>F12</f>
        <v xml:space="preserve"> </v>
      </c>
      <c r="G124" s="39"/>
      <c r="H124" s="39"/>
      <c r="I124" s="29" t="s">
        <v>24</v>
      </c>
      <c r="J124" s="78" t="str">
        <f>IF(J12="","",J12)</f>
        <v>30. 8. 2019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29" t="s">
        <v>28</v>
      </c>
      <c r="D126" s="39"/>
      <c r="E126" s="39"/>
      <c r="F126" s="24" t="str">
        <f>E15</f>
        <v>Správa železnic s.o., OŘ Ostrava</v>
      </c>
      <c r="G126" s="39"/>
      <c r="H126" s="39"/>
      <c r="I126" s="29" t="s">
        <v>36</v>
      </c>
      <c r="J126" s="33" t="str">
        <f>E21</f>
        <v>SB projekt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29" t="s">
        <v>34</v>
      </c>
      <c r="D127" s="39"/>
      <c r="E127" s="39"/>
      <c r="F127" s="24" t="str">
        <f>IF(E18="","",E18)</f>
        <v>Vyplň údaj</v>
      </c>
      <c r="G127" s="39"/>
      <c r="H127" s="39"/>
      <c r="I127" s="29" t="s">
        <v>41</v>
      </c>
      <c r="J127" s="33" t="str">
        <f>E24</f>
        <v>Ivo Černý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0" customFormat="1" ht="29.28" customHeight="1">
      <c r="A129" s="208"/>
      <c r="B129" s="209"/>
      <c r="C129" s="210" t="s">
        <v>134</v>
      </c>
      <c r="D129" s="211" t="s">
        <v>71</v>
      </c>
      <c r="E129" s="211" t="s">
        <v>67</v>
      </c>
      <c r="F129" s="211" t="s">
        <v>68</v>
      </c>
      <c r="G129" s="211" t="s">
        <v>135</v>
      </c>
      <c r="H129" s="211" t="s">
        <v>136</v>
      </c>
      <c r="I129" s="211" t="s">
        <v>137</v>
      </c>
      <c r="J129" s="211" t="s">
        <v>117</v>
      </c>
      <c r="K129" s="212" t="s">
        <v>138</v>
      </c>
      <c r="L129" s="213"/>
      <c r="M129" s="99" t="s">
        <v>1</v>
      </c>
      <c r="N129" s="100" t="s">
        <v>50</v>
      </c>
      <c r="O129" s="100" t="s">
        <v>139</v>
      </c>
      <c r="P129" s="100" t="s">
        <v>140</v>
      </c>
      <c r="Q129" s="100" t="s">
        <v>141</v>
      </c>
      <c r="R129" s="100" t="s">
        <v>142</v>
      </c>
      <c r="S129" s="100" t="s">
        <v>143</v>
      </c>
      <c r="T129" s="101" t="s">
        <v>144</v>
      </c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</row>
    <row r="130" s="2" customFormat="1" ht="22.8" customHeight="1">
      <c r="A130" s="37"/>
      <c r="B130" s="38"/>
      <c r="C130" s="106" t="s">
        <v>145</v>
      </c>
      <c r="D130" s="39"/>
      <c r="E130" s="39"/>
      <c r="F130" s="39"/>
      <c r="G130" s="39"/>
      <c r="H130" s="39"/>
      <c r="I130" s="39"/>
      <c r="J130" s="214">
        <f>BK130</f>
        <v>0</v>
      </c>
      <c r="K130" s="39"/>
      <c r="L130" s="40"/>
      <c r="M130" s="102"/>
      <c r="N130" s="215"/>
      <c r="O130" s="103"/>
      <c r="P130" s="216">
        <f>P131+P138+P150+P170</f>
        <v>0</v>
      </c>
      <c r="Q130" s="103"/>
      <c r="R130" s="216">
        <f>R131+R138+R150+R170</f>
        <v>61.098500000000001</v>
      </c>
      <c r="S130" s="103"/>
      <c r="T130" s="217">
        <f>T131+T138+T150+T170</f>
        <v>11.826800000000002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4" t="s">
        <v>85</v>
      </c>
      <c r="AU130" s="14" t="s">
        <v>119</v>
      </c>
      <c r="BK130" s="218">
        <f>BK131+BK138+BK150+BK170</f>
        <v>0</v>
      </c>
    </row>
    <row r="131" s="11" customFormat="1" ht="25.92" customHeight="1">
      <c r="A131" s="11"/>
      <c r="B131" s="219"/>
      <c r="C131" s="220"/>
      <c r="D131" s="221" t="s">
        <v>85</v>
      </c>
      <c r="E131" s="222" t="s">
        <v>21</v>
      </c>
      <c r="F131" s="222" t="s">
        <v>146</v>
      </c>
      <c r="G131" s="220"/>
      <c r="H131" s="220"/>
      <c r="I131" s="223"/>
      <c r="J131" s="224">
        <f>BK131</f>
        <v>0</v>
      </c>
      <c r="K131" s="220"/>
      <c r="L131" s="225"/>
      <c r="M131" s="226"/>
      <c r="N131" s="227"/>
      <c r="O131" s="227"/>
      <c r="P131" s="228">
        <f>SUM(P132:P137)</f>
        <v>0</v>
      </c>
      <c r="Q131" s="227"/>
      <c r="R131" s="228">
        <f>SUM(R132:R137)</f>
        <v>2.0398999999999998</v>
      </c>
      <c r="S131" s="227"/>
      <c r="T131" s="229">
        <f>SUM(T132:T137)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30" t="s">
        <v>21</v>
      </c>
      <c r="AT131" s="231" t="s">
        <v>85</v>
      </c>
      <c r="AU131" s="231" t="s">
        <v>86</v>
      </c>
      <c r="AY131" s="230" t="s">
        <v>147</v>
      </c>
      <c r="BK131" s="232">
        <f>SUM(BK132:BK137)</f>
        <v>0</v>
      </c>
    </row>
    <row r="132" s="2" customFormat="1" ht="37.8" customHeight="1">
      <c r="A132" s="37"/>
      <c r="B132" s="38"/>
      <c r="C132" s="233" t="s">
        <v>21</v>
      </c>
      <c r="D132" s="233" t="s">
        <v>148</v>
      </c>
      <c r="E132" s="234" t="s">
        <v>149</v>
      </c>
      <c r="F132" s="235" t="s">
        <v>150</v>
      </c>
      <c r="G132" s="236" t="s">
        <v>151</v>
      </c>
      <c r="H132" s="237">
        <v>225.244</v>
      </c>
      <c r="I132" s="238"/>
      <c r="J132" s="239">
        <f>ROUND(I132*H132,2)</f>
        <v>0</v>
      </c>
      <c r="K132" s="235" t="s">
        <v>152</v>
      </c>
      <c r="L132" s="40"/>
      <c r="M132" s="240" t="s">
        <v>1</v>
      </c>
      <c r="N132" s="241" t="s">
        <v>51</v>
      </c>
      <c r="O132" s="90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4" t="s">
        <v>153</v>
      </c>
      <c r="AT132" s="244" t="s">
        <v>148</v>
      </c>
      <c r="AU132" s="244" t="s">
        <v>21</v>
      </c>
      <c r="AY132" s="14" t="s">
        <v>147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4" t="s">
        <v>21</v>
      </c>
      <c r="BK132" s="142">
        <f>ROUND(I132*H132,2)</f>
        <v>0</v>
      </c>
      <c r="BL132" s="14" t="s">
        <v>153</v>
      </c>
      <c r="BM132" s="244" t="s">
        <v>154</v>
      </c>
    </row>
    <row r="133" s="2" customFormat="1" ht="37.8" customHeight="1">
      <c r="A133" s="37"/>
      <c r="B133" s="38"/>
      <c r="C133" s="233" t="s">
        <v>95</v>
      </c>
      <c r="D133" s="233" t="s">
        <v>148</v>
      </c>
      <c r="E133" s="234" t="s">
        <v>155</v>
      </c>
      <c r="F133" s="235" t="s">
        <v>156</v>
      </c>
      <c r="G133" s="236" t="s">
        <v>157</v>
      </c>
      <c r="H133" s="237">
        <v>151.40000000000001</v>
      </c>
      <c r="I133" s="238"/>
      <c r="J133" s="239">
        <f>ROUND(I133*H133,2)</f>
        <v>0</v>
      </c>
      <c r="K133" s="235" t="s">
        <v>152</v>
      </c>
      <c r="L133" s="40"/>
      <c r="M133" s="240" t="s">
        <v>1</v>
      </c>
      <c r="N133" s="241" t="s">
        <v>51</v>
      </c>
      <c r="O133" s="90"/>
      <c r="P133" s="242">
        <f>O133*H133</f>
        <v>0</v>
      </c>
      <c r="Q133" s="242">
        <v>0.0035999999999999999</v>
      </c>
      <c r="R133" s="242">
        <f>Q133*H133</f>
        <v>0.54503999999999997</v>
      </c>
      <c r="S133" s="242">
        <v>0</v>
      </c>
      <c r="T133" s="24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4" t="s">
        <v>153</v>
      </c>
      <c r="AT133" s="244" t="s">
        <v>148</v>
      </c>
      <c r="AU133" s="244" t="s">
        <v>21</v>
      </c>
      <c r="AY133" s="14" t="s">
        <v>147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21</v>
      </c>
      <c r="BK133" s="142">
        <f>ROUND(I133*H133,2)</f>
        <v>0</v>
      </c>
      <c r="BL133" s="14" t="s">
        <v>153</v>
      </c>
      <c r="BM133" s="244" t="s">
        <v>153</v>
      </c>
    </row>
    <row r="134" s="2" customFormat="1" ht="37.8" customHeight="1">
      <c r="A134" s="37"/>
      <c r="B134" s="38"/>
      <c r="C134" s="233" t="s">
        <v>158</v>
      </c>
      <c r="D134" s="233" t="s">
        <v>148</v>
      </c>
      <c r="E134" s="234" t="s">
        <v>159</v>
      </c>
      <c r="F134" s="235" t="s">
        <v>160</v>
      </c>
      <c r="G134" s="236" t="s">
        <v>157</v>
      </c>
      <c r="H134" s="237">
        <v>268.19999999999999</v>
      </c>
      <c r="I134" s="238"/>
      <c r="J134" s="239">
        <f>ROUND(I134*H134,2)</f>
        <v>0</v>
      </c>
      <c r="K134" s="235" t="s">
        <v>152</v>
      </c>
      <c r="L134" s="40"/>
      <c r="M134" s="240" t="s">
        <v>1</v>
      </c>
      <c r="N134" s="241" t="s">
        <v>51</v>
      </c>
      <c r="O134" s="90"/>
      <c r="P134" s="242">
        <f>O134*H134</f>
        <v>0</v>
      </c>
      <c r="Q134" s="242">
        <v>0.0035999999999999999</v>
      </c>
      <c r="R134" s="242">
        <f>Q134*H134</f>
        <v>0.96551999999999993</v>
      </c>
      <c r="S134" s="242">
        <v>0</v>
      </c>
      <c r="T134" s="24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4" t="s">
        <v>153</v>
      </c>
      <c r="AT134" s="244" t="s">
        <v>148</v>
      </c>
      <c r="AU134" s="244" t="s">
        <v>21</v>
      </c>
      <c r="AY134" s="14" t="s">
        <v>147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21</v>
      </c>
      <c r="BK134" s="142">
        <f>ROUND(I134*H134,2)</f>
        <v>0</v>
      </c>
      <c r="BL134" s="14" t="s">
        <v>153</v>
      </c>
      <c r="BM134" s="244" t="s">
        <v>161</v>
      </c>
    </row>
    <row r="135" s="2" customFormat="1" ht="21.75" customHeight="1">
      <c r="A135" s="37"/>
      <c r="B135" s="38"/>
      <c r="C135" s="233" t="s">
        <v>153</v>
      </c>
      <c r="D135" s="233" t="s">
        <v>148</v>
      </c>
      <c r="E135" s="234" t="s">
        <v>162</v>
      </c>
      <c r="F135" s="235" t="s">
        <v>163</v>
      </c>
      <c r="G135" s="236" t="s">
        <v>164</v>
      </c>
      <c r="H135" s="237">
        <v>266</v>
      </c>
      <c r="I135" s="238"/>
      <c r="J135" s="239">
        <f>ROUND(I135*H135,2)</f>
        <v>0</v>
      </c>
      <c r="K135" s="235" t="s">
        <v>152</v>
      </c>
      <c r="L135" s="40"/>
      <c r="M135" s="240" t="s">
        <v>1</v>
      </c>
      <c r="N135" s="241" t="s">
        <v>51</v>
      </c>
      <c r="O135" s="90"/>
      <c r="P135" s="242">
        <f>O135*H135</f>
        <v>0</v>
      </c>
      <c r="Q135" s="242">
        <v>0.00199</v>
      </c>
      <c r="R135" s="242">
        <f>Q135*H135</f>
        <v>0.52934000000000003</v>
      </c>
      <c r="S135" s="242">
        <v>0</v>
      </c>
      <c r="T135" s="24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4" t="s">
        <v>153</v>
      </c>
      <c r="AT135" s="244" t="s">
        <v>148</v>
      </c>
      <c r="AU135" s="244" t="s">
        <v>21</v>
      </c>
      <c r="AY135" s="14" t="s">
        <v>147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21</v>
      </c>
      <c r="BK135" s="142">
        <f>ROUND(I135*H135,2)</f>
        <v>0</v>
      </c>
      <c r="BL135" s="14" t="s">
        <v>153</v>
      </c>
      <c r="BM135" s="244" t="s">
        <v>165</v>
      </c>
    </row>
    <row r="136" s="2" customFormat="1" ht="24.15" customHeight="1">
      <c r="A136" s="37"/>
      <c r="B136" s="38"/>
      <c r="C136" s="233" t="s">
        <v>166</v>
      </c>
      <c r="D136" s="233" t="s">
        <v>148</v>
      </c>
      <c r="E136" s="234" t="s">
        <v>167</v>
      </c>
      <c r="F136" s="235" t="s">
        <v>168</v>
      </c>
      <c r="G136" s="236" t="s">
        <v>164</v>
      </c>
      <c r="H136" s="237">
        <v>266</v>
      </c>
      <c r="I136" s="238"/>
      <c r="J136" s="239">
        <f>ROUND(I136*H136,2)</f>
        <v>0</v>
      </c>
      <c r="K136" s="235" t="s">
        <v>152</v>
      </c>
      <c r="L136" s="40"/>
      <c r="M136" s="240" t="s">
        <v>1</v>
      </c>
      <c r="N136" s="241" t="s">
        <v>51</v>
      </c>
      <c r="O136" s="90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4" t="s">
        <v>153</v>
      </c>
      <c r="AT136" s="244" t="s">
        <v>148</v>
      </c>
      <c r="AU136" s="244" t="s">
        <v>21</v>
      </c>
      <c r="AY136" s="14" t="s">
        <v>147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4" t="s">
        <v>21</v>
      </c>
      <c r="BK136" s="142">
        <f>ROUND(I136*H136,2)</f>
        <v>0</v>
      </c>
      <c r="BL136" s="14" t="s">
        <v>153</v>
      </c>
      <c r="BM136" s="244" t="s">
        <v>169</v>
      </c>
    </row>
    <row r="137" s="2" customFormat="1" ht="33" customHeight="1">
      <c r="A137" s="37"/>
      <c r="B137" s="38"/>
      <c r="C137" s="233" t="s">
        <v>161</v>
      </c>
      <c r="D137" s="233" t="s">
        <v>148</v>
      </c>
      <c r="E137" s="234" t="s">
        <v>170</v>
      </c>
      <c r="F137" s="235" t="s">
        <v>171</v>
      </c>
      <c r="G137" s="236" t="s">
        <v>151</v>
      </c>
      <c r="H137" s="237">
        <v>205.244</v>
      </c>
      <c r="I137" s="238"/>
      <c r="J137" s="239">
        <f>ROUND(I137*H137,2)</f>
        <v>0</v>
      </c>
      <c r="K137" s="235" t="s">
        <v>152</v>
      </c>
      <c r="L137" s="40"/>
      <c r="M137" s="240" t="s">
        <v>1</v>
      </c>
      <c r="N137" s="241" t="s">
        <v>51</v>
      </c>
      <c r="O137" s="90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4" t="s">
        <v>153</v>
      </c>
      <c r="AT137" s="244" t="s">
        <v>148</v>
      </c>
      <c r="AU137" s="244" t="s">
        <v>21</v>
      </c>
      <c r="AY137" s="14" t="s">
        <v>147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21</v>
      </c>
      <c r="BK137" s="142">
        <f>ROUND(I137*H137,2)</f>
        <v>0</v>
      </c>
      <c r="BL137" s="14" t="s">
        <v>153</v>
      </c>
      <c r="BM137" s="244" t="s">
        <v>172</v>
      </c>
    </row>
    <row r="138" s="11" customFormat="1" ht="25.92" customHeight="1">
      <c r="A138" s="11"/>
      <c r="B138" s="219"/>
      <c r="C138" s="220"/>
      <c r="D138" s="221" t="s">
        <v>85</v>
      </c>
      <c r="E138" s="222" t="s">
        <v>95</v>
      </c>
      <c r="F138" s="222" t="s">
        <v>173</v>
      </c>
      <c r="G138" s="220"/>
      <c r="H138" s="220"/>
      <c r="I138" s="223"/>
      <c r="J138" s="224">
        <f>BK138</f>
        <v>0</v>
      </c>
      <c r="K138" s="220"/>
      <c r="L138" s="225"/>
      <c r="M138" s="226"/>
      <c r="N138" s="227"/>
      <c r="O138" s="227"/>
      <c r="P138" s="228">
        <f>SUM(P139:P149)</f>
        <v>0</v>
      </c>
      <c r="Q138" s="227"/>
      <c r="R138" s="228">
        <f>SUM(R139:R149)</f>
        <v>56.913409999999999</v>
      </c>
      <c r="S138" s="227"/>
      <c r="T138" s="229">
        <f>SUM(T139:T149)</f>
        <v>11.782800000000002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30" t="s">
        <v>21</v>
      </c>
      <c r="AT138" s="231" t="s">
        <v>85</v>
      </c>
      <c r="AU138" s="231" t="s">
        <v>86</v>
      </c>
      <c r="AY138" s="230" t="s">
        <v>147</v>
      </c>
      <c r="BK138" s="232">
        <f>SUM(BK139:BK149)</f>
        <v>0</v>
      </c>
    </row>
    <row r="139" s="2" customFormat="1" ht="24.15" customHeight="1">
      <c r="A139" s="37"/>
      <c r="B139" s="38"/>
      <c r="C139" s="233" t="s">
        <v>174</v>
      </c>
      <c r="D139" s="233" t="s">
        <v>148</v>
      </c>
      <c r="E139" s="234" t="s">
        <v>175</v>
      </c>
      <c r="F139" s="235" t="s">
        <v>176</v>
      </c>
      <c r="G139" s="236" t="s">
        <v>157</v>
      </c>
      <c r="H139" s="237">
        <v>130.19999999999999</v>
      </c>
      <c r="I139" s="238"/>
      <c r="J139" s="239">
        <f>ROUND(I139*H139,2)</f>
        <v>0</v>
      </c>
      <c r="K139" s="235" t="s">
        <v>152</v>
      </c>
      <c r="L139" s="40"/>
      <c r="M139" s="240" t="s">
        <v>1</v>
      </c>
      <c r="N139" s="241" t="s">
        <v>51</v>
      </c>
      <c r="O139" s="90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4" t="s">
        <v>153</v>
      </c>
      <c r="AT139" s="244" t="s">
        <v>148</v>
      </c>
      <c r="AU139" s="244" t="s">
        <v>21</v>
      </c>
      <c r="AY139" s="14" t="s">
        <v>147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4" t="s">
        <v>21</v>
      </c>
      <c r="BK139" s="142">
        <f>ROUND(I139*H139,2)</f>
        <v>0</v>
      </c>
      <c r="BL139" s="14" t="s">
        <v>153</v>
      </c>
      <c r="BM139" s="244" t="s">
        <v>177</v>
      </c>
    </row>
    <row r="140" s="2" customFormat="1" ht="37.8" customHeight="1">
      <c r="A140" s="37"/>
      <c r="B140" s="38"/>
      <c r="C140" s="233" t="s">
        <v>165</v>
      </c>
      <c r="D140" s="233" t="s">
        <v>148</v>
      </c>
      <c r="E140" s="234" t="s">
        <v>178</v>
      </c>
      <c r="F140" s="235" t="s">
        <v>179</v>
      </c>
      <c r="G140" s="236" t="s">
        <v>151</v>
      </c>
      <c r="H140" s="237">
        <v>4.8570000000000002</v>
      </c>
      <c r="I140" s="238"/>
      <c r="J140" s="239">
        <f>ROUND(I140*H140,2)</f>
        <v>0</v>
      </c>
      <c r="K140" s="235" t="s">
        <v>152</v>
      </c>
      <c r="L140" s="40"/>
      <c r="M140" s="240" t="s">
        <v>1</v>
      </c>
      <c r="N140" s="241" t="s">
        <v>51</v>
      </c>
      <c r="O140" s="90"/>
      <c r="P140" s="242">
        <f>O140*H140</f>
        <v>0</v>
      </c>
      <c r="Q140" s="242">
        <v>0</v>
      </c>
      <c r="R140" s="242">
        <f>Q140*H140</f>
        <v>0</v>
      </c>
      <c r="S140" s="242">
        <v>2.2000000000000002</v>
      </c>
      <c r="T140" s="243">
        <f>S140*H140</f>
        <v>10.685400000000001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4" t="s">
        <v>153</v>
      </c>
      <c r="AT140" s="244" t="s">
        <v>148</v>
      </c>
      <c r="AU140" s="244" t="s">
        <v>21</v>
      </c>
      <c r="AY140" s="14" t="s">
        <v>147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21</v>
      </c>
      <c r="BK140" s="142">
        <f>ROUND(I140*H140,2)</f>
        <v>0</v>
      </c>
      <c r="BL140" s="14" t="s">
        <v>153</v>
      </c>
      <c r="BM140" s="244" t="s">
        <v>180</v>
      </c>
    </row>
    <row r="141" s="2" customFormat="1" ht="24.15" customHeight="1">
      <c r="A141" s="37"/>
      <c r="B141" s="38"/>
      <c r="C141" s="233" t="s">
        <v>181</v>
      </c>
      <c r="D141" s="233" t="s">
        <v>148</v>
      </c>
      <c r="E141" s="234" t="s">
        <v>182</v>
      </c>
      <c r="F141" s="235" t="s">
        <v>183</v>
      </c>
      <c r="G141" s="236" t="s">
        <v>157</v>
      </c>
      <c r="H141" s="237">
        <v>58.200000000000003</v>
      </c>
      <c r="I141" s="238"/>
      <c r="J141" s="239">
        <f>ROUND(I141*H141,2)</f>
        <v>0</v>
      </c>
      <c r="K141" s="235" t="s">
        <v>152</v>
      </c>
      <c r="L141" s="40"/>
      <c r="M141" s="240" t="s">
        <v>1</v>
      </c>
      <c r="N141" s="241" t="s">
        <v>51</v>
      </c>
      <c r="O141" s="90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4" t="s">
        <v>153</v>
      </c>
      <c r="AT141" s="244" t="s">
        <v>148</v>
      </c>
      <c r="AU141" s="244" t="s">
        <v>21</v>
      </c>
      <c r="AY141" s="14" t="s">
        <v>147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4" t="s">
        <v>21</v>
      </c>
      <c r="BK141" s="142">
        <f>ROUND(I141*H141,2)</f>
        <v>0</v>
      </c>
      <c r="BL141" s="14" t="s">
        <v>153</v>
      </c>
      <c r="BM141" s="244" t="s">
        <v>184</v>
      </c>
    </row>
    <row r="142" s="2" customFormat="1" ht="24.15" customHeight="1">
      <c r="A142" s="37"/>
      <c r="B142" s="38"/>
      <c r="C142" s="233" t="s">
        <v>26</v>
      </c>
      <c r="D142" s="233" t="s">
        <v>148</v>
      </c>
      <c r="E142" s="234" t="s">
        <v>185</v>
      </c>
      <c r="F142" s="235" t="s">
        <v>186</v>
      </c>
      <c r="G142" s="236" t="s">
        <v>157</v>
      </c>
      <c r="H142" s="237">
        <v>58.200000000000003</v>
      </c>
      <c r="I142" s="238"/>
      <c r="J142" s="239">
        <f>ROUND(I142*H142,2)</f>
        <v>0</v>
      </c>
      <c r="K142" s="235" t="s">
        <v>152</v>
      </c>
      <c r="L142" s="40"/>
      <c r="M142" s="240" t="s">
        <v>1</v>
      </c>
      <c r="N142" s="241" t="s">
        <v>51</v>
      </c>
      <c r="O142" s="90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4" t="s">
        <v>153</v>
      </c>
      <c r="AT142" s="244" t="s">
        <v>148</v>
      </c>
      <c r="AU142" s="244" t="s">
        <v>21</v>
      </c>
      <c r="AY142" s="14" t="s">
        <v>147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4" t="s">
        <v>21</v>
      </c>
      <c r="BK142" s="142">
        <f>ROUND(I142*H142,2)</f>
        <v>0</v>
      </c>
      <c r="BL142" s="14" t="s">
        <v>153</v>
      </c>
      <c r="BM142" s="244" t="s">
        <v>187</v>
      </c>
    </row>
    <row r="143" s="2" customFormat="1" ht="24.15" customHeight="1">
      <c r="A143" s="37"/>
      <c r="B143" s="38"/>
      <c r="C143" s="233" t="s">
        <v>188</v>
      </c>
      <c r="D143" s="233" t="s">
        <v>148</v>
      </c>
      <c r="E143" s="234" t="s">
        <v>189</v>
      </c>
      <c r="F143" s="235" t="s">
        <v>190</v>
      </c>
      <c r="G143" s="236" t="s">
        <v>157</v>
      </c>
      <c r="H143" s="237">
        <v>58.200000000000003</v>
      </c>
      <c r="I143" s="238"/>
      <c r="J143" s="239">
        <f>ROUND(I143*H143,2)</f>
        <v>0</v>
      </c>
      <c r="K143" s="235" t="s">
        <v>152</v>
      </c>
      <c r="L143" s="40"/>
      <c r="M143" s="240" t="s">
        <v>1</v>
      </c>
      <c r="N143" s="241" t="s">
        <v>51</v>
      </c>
      <c r="O143" s="90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4" t="s">
        <v>153</v>
      </c>
      <c r="AT143" s="244" t="s">
        <v>148</v>
      </c>
      <c r="AU143" s="244" t="s">
        <v>21</v>
      </c>
      <c r="AY143" s="14" t="s">
        <v>147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4" t="s">
        <v>21</v>
      </c>
      <c r="BK143" s="142">
        <f>ROUND(I143*H143,2)</f>
        <v>0</v>
      </c>
      <c r="BL143" s="14" t="s">
        <v>153</v>
      </c>
      <c r="BM143" s="244" t="s">
        <v>191</v>
      </c>
    </row>
    <row r="144" s="2" customFormat="1" ht="16.5" customHeight="1">
      <c r="A144" s="37"/>
      <c r="B144" s="38"/>
      <c r="C144" s="245" t="s">
        <v>169</v>
      </c>
      <c r="D144" s="245" t="s">
        <v>192</v>
      </c>
      <c r="E144" s="246" t="s">
        <v>193</v>
      </c>
      <c r="F144" s="247" t="s">
        <v>194</v>
      </c>
      <c r="G144" s="248" t="s">
        <v>195</v>
      </c>
      <c r="H144" s="249">
        <v>28.300000000000001</v>
      </c>
      <c r="I144" s="250"/>
      <c r="J144" s="251">
        <f>ROUND(I144*H144,2)</f>
        <v>0</v>
      </c>
      <c r="K144" s="247" t="s">
        <v>152</v>
      </c>
      <c r="L144" s="252"/>
      <c r="M144" s="253" t="s">
        <v>1</v>
      </c>
      <c r="N144" s="254" t="s">
        <v>51</v>
      </c>
      <c r="O144" s="90"/>
      <c r="P144" s="242">
        <f>O144*H144</f>
        <v>0</v>
      </c>
      <c r="Q144" s="242">
        <v>1</v>
      </c>
      <c r="R144" s="242">
        <f>Q144*H144</f>
        <v>28.300000000000001</v>
      </c>
      <c r="S144" s="242">
        <v>0</v>
      </c>
      <c r="T144" s="24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4" t="s">
        <v>165</v>
      </c>
      <c r="AT144" s="244" t="s">
        <v>192</v>
      </c>
      <c r="AU144" s="244" t="s">
        <v>21</v>
      </c>
      <c r="AY144" s="14" t="s">
        <v>147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21</v>
      </c>
      <c r="BK144" s="142">
        <f>ROUND(I144*H144,2)</f>
        <v>0</v>
      </c>
      <c r="BL144" s="14" t="s">
        <v>153</v>
      </c>
      <c r="BM144" s="244" t="s">
        <v>196</v>
      </c>
    </row>
    <row r="145" s="2" customFormat="1" ht="16.5" customHeight="1">
      <c r="A145" s="37"/>
      <c r="B145" s="38"/>
      <c r="C145" s="245" t="s">
        <v>197</v>
      </c>
      <c r="D145" s="245" t="s">
        <v>192</v>
      </c>
      <c r="E145" s="246" t="s">
        <v>198</v>
      </c>
      <c r="F145" s="247" t="s">
        <v>199</v>
      </c>
      <c r="G145" s="248" t="s">
        <v>195</v>
      </c>
      <c r="H145" s="249">
        <v>28.300000000000001</v>
      </c>
      <c r="I145" s="250"/>
      <c r="J145" s="251">
        <f>ROUND(I145*H145,2)</f>
        <v>0</v>
      </c>
      <c r="K145" s="247" t="s">
        <v>152</v>
      </c>
      <c r="L145" s="252"/>
      <c r="M145" s="253" t="s">
        <v>1</v>
      </c>
      <c r="N145" s="254" t="s">
        <v>51</v>
      </c>
      <c r="O145" s="90"/>
      <c r="P145" s="242">
        <f>O145*H145</f>
        <v>0</v>
      </c>
      <c r="Q145" s="242">
        <v>1</v>
      </c>
      <c r="R145" s="242">
        <f>Q145*H145</f>
        <v>28.300000000000001</v>
      </c>
      <c r="S145" s="242">
        <v>0</v>
      </c>
      <c r="T145" s="24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4" t="s">
        <v>165</v>
      </c>
      <c r="AT145" s="244" t="s">
        <v>192</v>
      </c>
      <c r="AU145" s="244" t="s">
        <v>21</v>
      </c>
      <c r="AY145" s="14" t="s">
        <v>147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4" t="s">
        <v>21</v>
      </c>
      <c r="BK145" s="142">
        <f>ROUND(I145*H145,2)</f>
        <v>0</v>
      </c>
      <c r="BL145" s="14" t="s">
        <v>153</v>
      </c>
      <c r="BM145" s="244" t="s">
        <v>200</v>
      </c>
    </row>
    <row r="146" s="2" customFormat="1" ht="33" customHeight="1">
      <c r="A146" s="37"/>
      <c r="B146" s="38"/>
      <c r="C146" s="233" t="s">
        <v>201</v>
      </c>
      <c r="D146" s="233" t="s">
        <v>148</v>
      </c>
      <c r="E146" s="234" t="s">
        <v>202</v>
      </c>
      <c r="F146" s="235" t="s">
        <v>203</v>
      </c>
      <c r="G146" s="236" t="s">
        <v>164</v>
      </c>
      <c r="H146" s="237">
        <v>48.57</v>
      </c>
      <c r="I146" s="238"/>
      <c r="J146" s="239">
        <f>ROUND(I146*H146,2)</f>
        <v>0</v>
      </c>
      <c r="K146" s="235" t="s">
        <v>152</v>
      </c>
      <c r="L146" s="40"/>
      <c r="M146" s="240" t="s">
        <v>1</v>
      </c>
      <c r="N146" s="241" t="s">
        <v>51</v>
      </c>
      <c r="O146" s="90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4" t="s">
        <v>153</v>
      </c>
      <c r="AT146" s="244" t="s">
        <v>148</v>
      </c>
      <c r="AU146" s="244" t="s">
        <v>21</v>
      </c>
      <c r="AY146" s="14" t="s">
        <v>147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4" t="s">
        <v>21</v>
      </c>
      <c r="BK146" s="142">
        <f>ROUND(I146*H146,2)</f>
        <v>0</v>
      </c>
      <c r="BL146" s="14" t="s">
        <v>153</v>
      </c>
      <c r="BM146" s="244" t="s">
        <v>204</v>
      </c>
    </row>
    <row r="147" s="2" customFormat="1" ht="24.15" customHeight="1">
      <c r="A147" s="37"/>
      <c r="B147" s="38"/>
      <c r="C147" s="233" t="s">
        <v>8</v>
      </c>
      <c r="D147" s="233" t="s">
        <v>148</v>
      </c>
      <c r="E147" s="234" t="s">
        <v>205</v>
      </c>
      <c r="F147" s="235" t="s">
        <v>206</v>
      </c>
      <c r="G147" s="236" t="s">
        <v>164</v>
      </c>
      <c r="H147" s="237">
        <v>48.57</v>
      </c>
      <c r="I147" s="238"/>
      <c r="J147" s="239">
        <f>ROUND(I147*H147,2)</f>
        <v>0</v>
      </c>
      <c r="K147" s="235" t="s">
        <v>152</v>
      </c>
      <c r="L147" s="40"/>
      <c r="M147" s="240" t="s">
        <v>1</v>
      </c>
      <c r="N147" s="241" t="s">
        <v>51</v>
      </c>
      <c r="O147" s="90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4" t="s">
        <v>153</v>
      </c>
      <c r="AT147" s="244" t="s">
        <v>148</v>
      </c>
      <c r="AU147" s="244" t="s">
        <v>21</v>
      </c>
      <c r="AY147" s="14" t="s">
        <v>147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4" t="s">
        <v>21</v>
      </c>
      <c r="BK147" s="142">
        <f>ROUND(I147*H147,2)</f>
        <v>0</v>
      </c>
      <c r="BL147" s="14" t="s">
        <v>153</v>
      </c>
      <c r="BM147" s="244" t="s">
        <v>207</v>
      </c>
    </row>
    <row r="148" s="2" customFormat="1" ht="24.15" customHeight="1">
      <c r="A148" s="37"/>
      <c r="B148" s="38"/>
      <c r="C148" s="233" t="s">
        <v>208</v>
      </c>
      <c r="D148" s="233" t="s">
        <v>148</v>
      </c>
      <c r="E148" s="234" t="s">
        <v>209</v>
      </c>
      <c r="F148" s="235" t="s">
        <v>210</v>
      </c>
      <c r="G148" s="236" t="s">
        <v>164</v>
      </c>
      <c r="H148" s="237">
        <v>3.7200000000000002</v>
      </c>
      <c r="I148" s="238"/>
      <c r="J148" s="239">
        <f>ROUND(I148*H148,2)</f>
        <v>0</v>
      </c>
      <c r="K148" s="235" t="s">
        <v>152</v>
      </c>
      <c r="L148" s="40"/>
      <c r="M148" s="240" t="s">
        <v>1</v>
      </c>
      <c r="N148" s="241" t="s">
        <v>51</v>
      </c>
      <c r="O148" s="90"/>
      <c r="P148" s="242">
        <f>O148*H148</f>
        <v>0</v>
      </c>
      <c r="Q148" s="242">
        <v>0</v>
      </c>
      <c r="R148" s="242">
        <f>Q148*H148</f>
        <v>0</v>
      </c>
      <c r="S148" s="242">
        <v>0.29499999999999998</v>
      </c>
      <c r="T148" s="243">
        <f>S148*H148</f>
        <v>1.0973999999999999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4" t="s">
        <v>153</v>
      </c>
      <c r="AT148" s="244" t="s">
        <v>148</v>
      </c>
      <c r="AU148" s="244" t="s">
        <v>21</v>
      </c>
      <c r="AY148" s="14" t="s">
        <v>147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21</v>
      </c>
      <c r="BK148" s="142">
        <f>ROUND(I148*H148,2)</f>
        <v>0</v>
      </c>
      <c r="BL148" s="14" t="s">
        <v>153</v>
      </c>
      <c r="BM148" s="244" t="s">
        <v>211</v>
      </c>
    </row>
    <row r="149" s="2" customFormat="1" ht="37.8" customHeight="1">
      <c r="A149" s="37"/>
      <c r="B149" s="38"/>
      <c r="C149" s="233" t="s">
        <v>212</v>
      </c>
      <c r="D149" s="233" t="s">
        <v>148</v>
      </c>
      <c r="E149" s="234" t="s">
        <v>213</v>
      </c>
      <c r="F149" s="235" t="s">
        <v>214</v>
      </c>
      <c r="G149" s="236" t="s">
        <v>164</v>
      </c>
      <c r="H149" s="237">
        <v>3.7200000000000002</v>
      </c>
      <c r="I149" s="238"/>
      <c r="J149" s="239">
        <f>ROUND(I149*H149,2)</f>
        <v>0</v>
      </c>
      <c r="K149" s="235" t="s">
        <v>152</v>
      </c>
      <c r="L149" s="40"/>
      <c r="M149" s="240" t="s">
        <v>1</v>
      </c>
      <c r="N149" s="241" t="s">
        <v>51</v>
      </c>
      <c r="O149" s="90"/>
      <c r="P149" s="242">
        <f>O149*H149</f>
        <v>0</v>
      </c>
      <c r="Q149" s="242">
        <v>0.084250000000000005</v>
      </c>
      <c r="R149" s="242">
        <f>Q149*H149</f>
        <v>0.31341000000000002</v>
      </c>
      <c r="S149" s="242">
        <v>0</v>
      </c>
      <c r="T149" s="24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4" t="s">
        <v>153</v>
      </c>
      <c r="AT149" s="244" t="s">
        <v>148</v>
      </c>
      <c r="AU149" s="244" t="s">
        <v>21</v>
      </c>
      <c r="AY149" s="14" t="s">
        <v>147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4" t="s">
        <v>21</v>
      </c>
      <c r="BK149" s="142">
        <f>ROUND(I149*H149,2)</f>
        <v>0</v>
      </c>
      <c r="BL149" s="14" t="s">
        <v>153</v>
      </c>
      <c r="BM149" s="244" t="s">
        <v>215</v>
      </c>
    </row>
    <row r="150" s="11" customFormat="1" ht="25.92" customHeight="1">
      <c r="A150" s="11"/>
      <c r="B150" s="219"/>
      <c r="C150" s="220"/>
      <c r="D150" s="221" t="s">
        <v>85</v>
      </c>
      <c r="E150" s="222" t="s">
        <v>158</v>
      </c>
      <c r="F150" s="222" t="s">
        <v>216</v>
      </c>
      <c r="G150" s="220"/>
      <c r="H150" s="220"/>
      <c r="I150" s="223"/>
      <c r="J150" s="224">
        <f>BK150</f>
        <v>0</v>
      </c>
      <c r="K150" s="220"/>
      <c r="L150" s="225"/>
      <c r="M150" s="226"/>
      <c r="N150" s="227"/>
      <c r="O150" s="227"/>
      <c r="P150" s="228">
        <f>SUM(P151:P169)</f>
        <v>0</v>
      </c>
      <c r="Q150" s="227"/>
      <c r="R150" s="228">
        <f>SUM(R151:R169)</f>
        <v>2.1451900000000004</v>
      </c>
      <c r="S150" s="227"/>
      <c r="T150" s="229">
        <f>SUM(T151:T169)</f>
        <v>0.043999999999999997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30" t="s">
        <v>21</v>
      </c>
      <c r="AT150" s="231" t="s">
        <v>85</v>
      </c>
      <c r="AU150" s="231" t="s">
        <v>86</v>
      </c>
      <c r="AY150" s="230" t="s">
        <v>147</v>
      </c>
      <c r="BK150" s="232">
        <f>SUM(BK151:BK169)</f>
        <v>0</v>
      </c>
    </row>
    <row r="151" s="2" customFormat="1" ht="24.15" customHeight="1">
      <c r="A151" s="37"/>
      <c r="B151" s="38"/>
      <c r="C151" s="233" t="s">
        <v>180</v>
      </c>
      <c r="D151" s="233" t="s">
        <v>148</v>
      </c>
      <c r="E151" s="234" t="s">
        <v>217</v>
      </c>
      <c r="F151" s="235" t="s">
        <v>218</v>
      </c>
      <c r="G151" s="236" t="s">
        <v>219</v>
      </c>
      <c r="H151" s="237">
        <v>5</v>
      </c>
      <c r="I151" s="238"/>
      <c r="J151" s="239">
        <f>ROUND(I151*H151,2)</f>
        <v>0</v>
      </c>
      <c r="K151" s="235" t="s">
        <v>152</v>
      </c>
      <c r="L151" s="40"/>
      <c r="M151" s="240" t="s">
        <v>1</v>
      </c>
      <c r="N151" s="241" t="s">
        <v>51</v>
      </c>
      <c r="O151" s="90"/>
      <c r="P151" s="242">
        <f>O151*H151</f>
        <v>0</v>
      </c>
      <c r="Q151" s="242">
        <v>0.0088000000000000005</v>
      </c>
      <c r="R151" s="242">
        <f>Q151*H151</f>
        <v>0.044000000000000004</v>
      </c>
      <c r="S151" s="242">
        <v>0</v>
      </c>
      <c r="T151" s="24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4" t="s">
        <v>153</v>
      </c>
      <c r="AT151" s="244" t="s">
        <v>148</v>
      </c>
      <c r="AU151" s="244" t="s">
        <v>21</v>
      </c>
      <c r="AY151" s="14" t="s">
        <v>147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4" t="s">
        <v>21</v>
      </c>
      <c r="BK151" s="142">
        <f>ROUND(I151*H151,2)</f>
        <v>0</v>
      </c>
      <c r="BL151" s="14" t="s">
        <v>153</v>
      </c>
      <c r="BM151" s="244" t="s">
        <v>220</v>
      </c>
    </row>
    <row r="152" s="2" customFormat="1" ht="16.5" customHeight="1">
      <c r="A152" s="37"/>
      <c r="B152" s="38"/>
      <c r="C152" s="233" t="s">
        <v>221</v>
      </c>
      <c r="D152" s="233" t="s">
        <v>148</v>
      </c>
      <c r="E152" s="234" t="s">
        <v>222</v>
      </c>
      <c r="F152" s="235" t="s">
        <v>223</v>
      </c>
      <c r="G152" s="236" t="s">
        <v>164</v>
      </c>
      <c r="H152" s="237">
        <v>240</v>
      </c>
      <c r="I152" s="238"/>
      <c r="J152" s="239">
        <f>ROUND(I152*H152,2)</f>
        <v>0</v>
      </c>
      <c r="K152" s="235" t="s">
        <v>152</v>
      </c>
      <c r="L152" s="40"/>
      <c r="M152" s="240" t="s">
        <v>1</v>
      </c>
      <c r="N152" s="241" t="s">
        <v>51</v>
      </c>
      <c r="O152" s="90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4" t="s">
        <v>153</v>
      </c>
      <c r="AT152" s="244" t="s">
        <v>148</v>
      </c>
      <c r="AU152" s="244" t="s">
        <v>21</v>
      </c>
      <c r="AY152" s="14" t="s">
        <v>147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4" t="s">
        <v>21</v>
      </c>
      <c r="BK152" s="142">
        <f>ROUND(I152*H152,2)</f>
        <v>0</v>
      </c>
      <c r="BL152" s="14" t="s">
        <v>153</v>
      </c>
      <c r="BM152" s="244" t="s">
        <v>224</v>
      </c>
    </row>
    <row r="153" s="2" customFormat="1" ht="24.15" customHeight="1">
      <c r="A153" s="37"/>
      <c r="B153" s="38"/>
      <c r="C153" s="233" t="s">
        <v>225</v>
      </c>
      <c r="D153" s="233" t="s">
        <v>148</v>
      </c>
      <c r="E153" s="234" t="s">
        <v>226</v>
      </c>
      <c r="F153" s="235" t="s">
        <v>227</v>
      </c>
      <c r="G153" s="236" t="s">
        <v>157</v>
      </c>
      <c r="H153" s="237">
        <v>1506.9000000000001</v>
      </c>
      <c r="I153" s="238"/>
      <c r="J153" s="239">
        <f>ROUND(I153*H153,2)</f>
        <v>0</v>
      </c>
      <c r="K153" s="235" t="s">
        <v>152</v>
      </c>
      <c r="L153" s="40"/>
      <c r="M153" s="240" t="s">
        <v>1</v>
      </c>
      <c r="N153" s="241" t="s">
        <v>51</v>
      </c>
      <c r="O153" s="90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4" t="s">
        <v>153</v>
      </c>
      <c r="AT153" s="244" t="s">
        <v>148</v>
      </c>
      <c r="AU153" s="244" t="s">
        <v>21</v>
      </c>
      <c r="AY153" s="14" t="s">
        <v>147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4" t="s">
        <v>21</v>
      </c>
      <c r="BK153" s="142">
        <f>ROUND(I153*H153,2)</f>
        <v>0</v>
      </c>
      <c r="BL153" s="14" t="s">
        <v>153</v>
      </c>
      <c r="BM153" s="244" t="s">
        <v>228</v>
      </c>
    </row>
    <row r="154" s="2" customFormat="1" ht="24.15" customHeight="1">
      <c r="A154" s="37"/>
      <c r="B154" s="38"/>
      <c r="C154" s="233" t="s">
        <v>7</v>
      </c>
      <c r="D154" s="233" t="s">
        <v>148</v>
      </c>
      <c r="E154" s="234" t="s">
        <v>229</v>
      </c>
      <c r="F154" s="235" t="s">
        <v>230</v>
      </c>
      <c r="G154" s="236" t="s">
        <v>157</v>
      </c>
      <c r="H154" s="237">
        <v>1506.9000000000001</v>
      </c>
      <c r="I154" s="238"/>
      <c r="J154" s="239">
        <f>ROUND(I154*H154,2)</f>
        <v>0</v>
      </c>
      <c r="K154" s="235" t="s">
        <v>152</v>
      </c>
      <c r="L154" s="40"/>
      <c r="M154" s="240" t="s">
        <v>1</v>
      </c>
      <c r="N154" s="241" t="s">
        <v>51</v>
      </c>
      <c r="O154" s="90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4" t="s">
        <v>153</v>
      </c>
      <c r="AT154" s="244" t="s">
        <v>148</v>
      </c>
      <c r="AU154" s="244" t="s">
        <v>21</v>
      </c>
      <c r="AY154" s="14" t="s">
        <v>147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4" t="s">
        <v>21</v>
      </c>
      <c r="BK154" s="142">
        <f>ROUND(I154*H154,2)</f>
        <v>0</v>
      </c>
      <c r="BL154" s="14" t="s">
        <v>153</v>
      </c>
      <c r="BM154" s="244" t="s">
        <v>231</v>
      </c>
    </row>
    <row r="155" s="2" customFormat="1" ht="24.15" customHeight="1">
      <c r="A155" s="37"/>
      <c r="B155" s="38"/>
      <c r="C155" s="233" t="s">
        <v>232</v>
      </c>
      <c r="D155" s="233" t="s">
        <v>148</v>
      </c>
      <c r="E155" s="234" t="s">
        <v>233</v>
      </c>
      <c r="F155" s="235" t="s">
        <v>234</v>
      </c>
      <c r="G155" s="236" t="s">
        <v>151</v>
      </c>
      <c r="H155" s="237">
        <v>207.40000000000001</v>
      </c>
      <c r="I155" s="238"/>
      <c r="J155" s="239">
        <f>ROUND(I155*H155,2)</f>
        <v>0</v>
      </c>
      <c r="K155" s="235" t="s">
        <v>152</v>
      </c>
      <c r="L155" s="40"/>
      <c r="M155" s="240" t="s">
        <v>1</v>
      </c>
      <c r="N155" s="241" t="s">
        <v>51</v>
      </c>
      <c r="O155" s="90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4" t="s">
        <v>153</v>
      </c>
      <c r="AT155" s="244" t="s">
        <v>148</v>
      </c>
      <c r="AU155" s="244" t="s">
        <v>21</v>
      </c>
      <c r="AY155" s="14" t="s">
        <v>147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4" t="s">
        <v>21</v>
      </c>
      <c r="BK155" s="142">
        <f>ROUND(I155*H155,2)</f>
        <v>0</v>
      </c>
      <c r="BL155" s="14" t="s">
        <v>153</v>
      </c>
      <c r="BM155" s="244" t="s">
        <v>235</v>
      </c>
    </row>
    <row r="156" s="2" customFormat="1" ht="24.15" customHeight="1">
      <c r="A156" s="37"/>
      <c r="B156" s="38"/>
      <c r="C156" s="233" t="s">
        <v>236</v>
      </c>
      <c r="D156" s="233" t="s">
        <v>148</v>
      </c>
      <c r="E156" s="234" t="s">
        <v>237</v>
      </c>
      <c r="F156" s="235" t="s">
        <v>238</v>
      </c>
      <c r="G156" s="236" t="s">
        <v>239</v>
      </c>
      <c r="H156" s="237">
        <v>5</v>
      </c>
      <c r="I156" s="238"/>
      <c r="J156" s="239">
        <f>ROUND(I156*H156,2)</f>
        <v>0</v>
      </c>
      <c r="K156" s="235" t="s">
        <v>152</v>
      </c>
      <c r="L156" s="40"/>
      <c r="M156" s="240" t="s">
        <v>1</v>
      </c>
      <c r="N156" s="241" t="s">
        <v>51</v>
      </c>
      <c r="O156" s="90"/>
      <c r="P156" s="242">
        <f>O156*H156</f>
        <v>0</v>
      </c>
      <c r="Q156" s="242">
        <v>0.0038</v>
      </c>
      <c r="R156" s="242">
        <f>Q156*H156</f>
        <v>0.019</v>
      </c>
      <c r="S156" s="242">
        <v>0</v>
      </c>
      <c r="T156" s="24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4" t="s">
        <v>153</v>
      </c>
      <c r="AT156" s="244" t="s">
        <v>148</v>
      </c>
      <c r="AU156" s="244" t="s">
        <v>21</v>
      </c>
      <c r="AY156" s="14" t="s">
        <v>147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4" t="s">
        <v>21</v>
      </c>
      <c r="BK156" s="142">
        <f>ROUND(I156*H156,2)</f>
        <v>0</v>
      </c>
      <c r="BL156" s="14" t="s">
        <v>153</v>
      </c>
      <c r="BM156" s="244" t="s">
        <v>240</v>
      </c>
    </row>
    <row r="157" s="2" customFormat="1" ht="21.75" customHeight="1">
      <c r="A157" s="37"/>
      <c r="B157" s="38"/>
      <c r="C157" s="233" t="s">
        <v>241</v>
      </c>
      <c r="D157" s="233" t="s">
        <v>148</v>
      </c>
      <c r="E157" s="234" t="s">
        <v>242</v>
      </c>
      <c r="F157" s="235" t="s">
        <v>243</v>
      </c>
      <c r="G157" s="236" t="s">
        <v>239</v>
      </c>
      <c r="H157" s="237">
        <v>35</v>
      </c>
      <c r="I157" s="238"/>
      <c r="J157" s="239">
        <f>ROUND(I157*H157,2)</f>
        <v>0</v>
      </c>
      <c r="K157" s="235" t="s">
        <v>152</v>
      </c>
      <c r="L157" s="40"/>
      <c r="M157" s="240" t="s">
        <v>1</v>
      </c>
      <c r="N157" s="241" t="s">
        <v>51</v>
      </c>
      <c r="O157" s="90"/>
      <c r="P157" s="242">
        <f>O157*H157</f>
        <v>0</v>
      </c>
      <c r="Q157" s="242">
        <v>0.0076</v>
      </c>
      <c r="R157" s="242">
        <f>Q157*H157</f>
        <v>0.26600000000000001</v>
      </c>
      <c r="S157" s="242">
        <v>0</v>
      </c>
      <c r="T157" s="24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4" t="s">
        <v>153</v>
      </c>
      <c r="AT157" s="244" t="s">
        <v>148</v>
      </c>
      <c r="AU157" s="244" t="s">
        <v>21</v>
      </c>
      <c r="AY157" s="14" t="s">
        <v>147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4" t="s">
        <v>21</v>
      </c>
      <c r="BK157" s="142">
        <f>ROUND(I157*H157,2)</f>
        <v>0</v>
      </c>
      <c r="BL157" s="14" t="s">
        <v>153</v>
      </c>
      <c r="BM157" s="244" t="s">
        <v>244</v>
      </c>
    </row>
    <row r="158" s="2" customFormat="1" ht="24.15" customHeight="1">
      <c r="A158" s="37"/>
      <c r="B158" s="38"/>
      <c r="C158" s="233" t="s">
        <v>245</v>
      </c>
      <c r="D158" s="233" t="s">
        <v>148</v>
      </c>
      <c r="E158" s="234" t="s">
        <v>246</v>
      </c>
      <c r="F158" s="235" t="s">
        <v>247</v>
      </c>
      <c r="G158" s="236" t="s">
        <v>157</v>
      </c>
      <c r="H158" s="237">
        <v>150</v>
      </c>
      <c r="I158" s="238"/>
      <c r="J158" s="239">
        <f>ROUND(I158*H158,2)</f>
        <v>0</v>
      </c>
      <c r="K158" s="235" t="s">
        <v>152</v>
      </c>
      <c r="L158" s="40"/>
      <c r="M158" s="240" t="s">
        <v>1</v>
      </c>
      <c r="N158" s="241" t="s">
        <v>51</v>
      </c>
      <c r="O158" s="90"/>
      <c r="P158" s="242">
        <f>O158*H158</f>
        <v>0</v>
      </c>
      <c r="Q158" s="242">
        <v>0.0019</v>
      </c>
      <c r="R158" s="242">
        <f>Q158*H158</f>
        <v>0.28499999999999998</v>
      </c>
      <c r="S158" s="242">
        <v>0</v>
      </c>
      <c r="T158" s="24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4" t="s">
        <v>153</v>
      </c>
      <c r="AT158" s="244" t="s">
        <v>148</v>
      </c>
      <c r="AU158" s="244" t="s">
        <v>21</v>
      </c>
      <c r="AY158" s="14" t="s">
        <v>147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4" t="s">
        <v>21</v>
      </c>
      <c r="BK158" s="142">
        <f>ROUND(I158*H158,2)</f>
        <v>0</v>
      </c>
      <c r="BL158" s="14" t="s">
        <v>153</v>
      </c>
      <c r="BM158" s="244" t="s">
        <v>248</v>
      </c>
    </row>
    <row r="159" s="2" customFormat="1" ht="24.15" customHeight="1">
      <c r="A159" s="37"/>
      <c r="B159" s="38"/>
      <c r="C159" s="233" t="s">
        <v>196</v>
      </c>
      <c r="D159" s="233" t="s">
        <v>148</v>
      </c>
      <c r="E159" s="234" t="s">
        <v>249</v>
      </c>
      <c r="F159" s="235" t="s">
        <v>250</v>
      </c>
      <c r="G159" s="236" t="s">
        <v>239</v>
      </c>
      <c r="H159" s="237">
        <v>4</v>
      </c>
      <c r="I159" s="238"/>
      <c r="J159" s="239">
        <f>ROUND(I159*H159,2)</f>
        <v>0</v>
      </c>
      <c r="K159" s="235" t="s">
        <v>152</v>
      </c>
      <c r="L159" s="40"/>
      <c r="M159" s="240" t="s">
        <v>1</v>
      </c>
      <c r="N159" s="241" t="s">
        <v>51</v>
      </c>
      <c r="O159" s="90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4" t="s">
        <v>153</v>
      </c>
      <c r="AT159" s="244" t="s">
        <v>148</v>
      </c>
      <c r="AU159" s="244" t="s">
        <v>21</v>
      </c>
      <c r="AY159" s="14" t="s">
        <v>147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4" t="s">
        <v>21</v>
      </c>
      <c r="BK159" s="142">
        <f>ROUND(I159*H159,2)</f>
        <v>0</v>
      </c>
      <c r="BL159" s="14" t="s">
        <v>153</v>
      </c>
      <c r="BM159" s="244" t="s">
        <v>251</v>
      </c>
    </row>
    <row r="160" s="2" customFormat="1" ht="24.15" customHeight="1">
      <c r="A160" s="37"/>
      <c r="B160" s="38"/>
      <c r="C160" s="233" t="s">
        <v>252</v>
      </c>
      <c r="D160" s="233" t="s">
        <v>148</v>
      </c>
      <c r="E160" s="234" t="s">
        <v>253</v>
      </c>
      <c r="F160" s="235" t="s">
        <v>254</v>
      </c>
      <c r="G160" s="236" t="s">
        <v>239</v>
      </c>
      <c r="H160" s="237">
        <v>4</v>
      </c>
      <c r="I160" s="238"/>
      <c r="J160" s="239">
        <f>ROUND(I160*H160,2)</f>
        <v>0</v>
      </c>
      <c r="K160" s="235" t="s">
        <v>152</v>
      </c>
      <c r="L160" s="40"/>
      <c r="M160" s="240" t="s">
        <v>1</v>
      </c>
      <c r="N160" s="241" t="s">
        <v>51</v>
      </c>
      <c r="O160" s="90"/>
      <c r="P160" s="242">
        <f>O160*H160</f>
        <v>0</v>
      </c>
      <c r="Q160" s="242">
        <v>0.37640000000000001</v>
      </c>
      <c r="R160" s="242">
        <f>Q160*H160</f>
        <v>1.5056000000000001</v>
      </c>
      <c r="S160" s="242">
        <v>0</v>
      </c>
      <c r="T160" s="24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4" t="s">
        <v>153</v>
      </c>
      <c r="AT160" s="244" t="s">
        <v>148</v>
      </c>
      <c r="AU160" s="244" t="s">
        <v>21</v>
      </c>
      <c r="AY160" s="14" t="s">
        <v>147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4" t="s">
        <v>21</v>
      </c>
      <c r="BK160" s="142">
        <f>ROUND(I160*H160,2)</f>
        <v>0</v>
      </c>
      <c r="BL160" s="14" t="s">
        <v>153</v>
      </c>
      <c r="BM160" s="244" t="s">
        <v>255</v>
      </c>
    </row>
    <row r="161" s="2" customFormat="1" ht="24.15" customHeight="1">
      <c r="A161" s="37"/>
      <c r="B161" s="38"/>
      <c r="C161" s="233" t="s">
        <v>200</v>
      </c>
      <c r="D161" s="233" t="s">
        <v>148</v>
      </c>
      <c r="E161" s="234" t="s">
        <v>256</v>
      </c>
      <c r="F161" s="235" t="s">
        <v>257</v>
      </c>
      <c r="G161" s="236" t="s">
        <v>239</v>
      </c>
      <c r="H161" s="237">
        <v>4</v>
      </c>
      <c r="I161" s="238"/>
      <c r="J161" s="239">
        <f>ROUND(I161*H161,2)</f>
        <v>0</v>
      </c>
      <c r="K161" s="235" t="s">
        <v>152</v>
      </c>
      <c r="L161" s="40"/>
      <c r="M161" s="240" t="s">
        <v>1</v>
      </c>
      <c r="N161" s="241" t="s">
        <v>51</v>
      </c>
      <c r="O161" s="90"/>
      <c r="P161" s="242">
        <f>O161*H161</f>
        <v>0</v>
      </c>
      <c r="Q161" s="242">
        <v>0.00012</v>
      </c>
      <c r="R161" s="242">
        <f>Q161*H161</f>
        <v>0.00048000000000000001</v>
      </c>
      <c r="S161" s="242">
        <v>0</v>
      </c>
      <c r="T161" s="24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4" t="s">
        <v>153</v>
      </c>
      <c r="AT161" s="244" t="s">
        <v>148</v>
      </c>
      <c r="AU161" s="244" t="s">
        <v>21</v>
      </c>
      <c r="AY161" s="14" t="s">
        <v>147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4" t="s">
        <v>21</v>
      </c>
      <c r="BK161" s="142">
        <f>ROUND(I161*H161,2)</f>
        <v>0</v>
      </c>
      <c r="BL161" s="14" t="s">
        <v>153</v>
      </c>
      <c r="BM161" s="244" t="s">
        <v>258</v>
      </c>
    </row>
    <row r="162" s="2" customFormat="1" ht="24.15" customHeight="1">
      <c r="A162" s="37"/>
      <c r="B162" s="38"/>
      <c r="C162" s="233" t="s">
        <v>259</v>
      </c>
      <c r="D162" s="233" t="s">
        <v>148</v>
      </c>
      <c r="E162" s="234" t="s">
        <v>260</v>
      </c>
      <c r="F162" s="235" t="s">
        <v>261</v>
      </c>
      <c r="G162" s="236" t="s">
        <v>151</v>
      </c>
      <c r="H162" s="237">
        <v>17</v>
      </c>
      <c r="I162" s="238"/>
      <c r="J162" s="239">
        <f>ROUND(I162*H162,2)</f>
        <v>0</v>
      </c>
      <c r="K162" s="235" t="s">
        <v>152</v>
      </c>
      <c r="L162" s="40"/>
      <c r="M162" s="240" t="s">
        <v>1</v>
      </c>
      <c r="N162" s="241" t="s">
        <v>51</v>
      </c>
      <c r="O162" s="90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4" t="s">
        <v>153</v>
      </c>
      <c r="AT162" s="244" t="s">
        <v>148</v>
      </c>
      <c r="AU162" s="244" t="s">
        <v>21</v>
      </c>
      <c r="AY162" s="14" t="s">
        <v>147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4" t="s">
        <v>21</v>
      </c>
      <c r="BK162" s="142">
        <f>ROUND(I162*H162,2)</f>
        <v>0</v>
      </c>
      <c r="BL162" s="14" t="s">
        <v>153</v>
      </c>
      <c r="BM162" s="244" t="s">
        <v>262</v>
      </c>
    </row>
    <row r="163" s="2" customFormat="1" ht="33" customHeight="1">
      <c r="A163" s="37"/>
      <c r="B163" s="38"/>
      <c r="C163" s="233" t="s">
        <v>263</v>
      </c>
      <c r="D163" s="233" t="s">
        <v>148</v>
      </c>
      <c r="E163" s="234" t="s">
        <v>264</v>
      </c>
      <c r="F163" s="235" t="s">
        <v>265</v>
      </c>
      <c r="G163" s="236" t="s">
        <v>239</v>
      </c>
      <c r="H163" s="237">
        <v>2</v>
      </c>
      <c r="I163" s="238"/>
      <c r="J163" s="239">
        <f>ROUND(I163*H163,2)</f>
        <v>0</v>
      </c>
      <c r="K163" s="235" t="s">
        <v>152</v>
      </c>
      <c r="L163" s="40"/>
      <c r="M163" s="240" t="s">
        <v>1</v>
      </c>
      <c r="N163" s="241" t="s">
        <v>51</v>
      </c>
      <c r="O163" s="90"/>
      <c r="P163" s="242">
        <f>O163*H163</f>
        <v>0</v>
      </c>
      <c r="Q163" s="242">
        <v>0</v>
      </c>
      <c r="R163" s="242">
        <f>Q163*H163</f>
        <v>0</v>
      </c>
      <c r="S163" s="242">
        <v>0.021999999999999999</v>
      </c>
      <c r="T163" s="243">
        <f>S163*H163</f>
        <v>0.043999999999999997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4" t="s">
        <v>153</v>
      </c>
      <c r="AT163" s="244" t="s">
        <v>148</v>
      </c>
      <c r="AU163" s="244" t="s">
        <v>21</v>
      </c>
      <c r="AY163" s="14" t="s">
        <v>147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4" t="s">
        <v>21</v>
      </c>
      <c r="BK163" s="142">
        <f>ROUND(I163*H163,2)</f>
        <v>0</v>
      </c>
      <c r="BL163" s="14" t="s">
        <v>153</v>
      </c>
      <c r="BM163" s="244" t="s">
        <v>266</v>
      </c>
    </row>
    <row r="164" s="2" customFormat="1" ht="33" customHeight="1">
      <c r="A164" s="37"/>
      <c r="B164" s="38"/>
      <c r="C164" s="233" t="s">
        <v>267</v>
      </c>
      <c r="D164" s="233" t="s">
        <v>148</v>
      </c>
      <c r="E164" s="234" t="s">
        <v>268</v>
      </c>
      <c r="F164" s="235" t="s">
        <v>269</v>
      </c>
      <c r="G164" s="236" t="s">
        <v>157</v>
      </c>
      <c r="H164" s="237">
        <v>2</v>
      </c>
      <c r="I164" s="238"/>
      <c r="J164" s="239">
        <f>ROUND(I164*H164,2)</f>
        <v>0</v>
      </c>
      <c r="K164" s="235" t="s">
        <v>152</v>
      </c>
      <c r="L164" s="40"/>
      <c r="M164" s="240" t="s">
        <v>1</v>
      </c>
      <c r="N164" s="241" t="s">
        <v>51</v>
      </c>
      <c r="O164" s="90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4" t="s">
        <v>153</v>
      </c>
      <c r="AT164" s="244" t="s">
        <v>148</v>
      </c>
      <c r="AU164" s="244" t="s">
        <v>21</v>
      </c>
      <c r="AY164" s="14" t="s">
        <v>147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4" t="s">
        <v>21</v>
      </c>
      <c r="BK164" s="142">
        <f>ROUND(I164*H164,2)</f>
        <v>0</v>
      </c>
      <c r="BL164" s="14" t="s">
        <v>153</v>
      </c>
      <c r="BM164" s="244" t="s">
        <v>270</v>
      </c>
    </row>
    <row r="165" s="2" customFormat="1" ht="16.5" customHeight="1">
      <c r="A165" s="37"/>
      <c r="B165" s="38"/>
      <c r="C165" s="245" t="s">
        <v>271</v>
      </c>
      <c r="D165" s="245" t="s">
        <v>192</v>
      </c>
      <c r="E165" s="246" t="s">
        <v>272</v>
      </c>
      <c r="F165" s="247" t="s">
        <v>273</v>
      </c>
      <c r="G165" s="248" t="s">
        <v>157</v>
      </c>
      <c r="H165" s="249">
        <v>2</v>
      </c>
      <c r="I165" s="250"/>
      <c r="J165" s="251">
        <f>ROUND(I165*H165,2)</f>
        <v>0</v>
      </c>
      <c r="K165" s="247" t="s">
        <v>152</v>
      </c>
      <c r="L165" s="252"/>
      <c r="M165" s="253" t="s">
        <v>1</v>
      </c>
      <c r="N165" s="254" t="s">
        <v>51</v>
      </c>
      <c r="O165" s="90"/>
      <c r="P165" s="242">
        <f>O165*H165</f>
        <v>0</v>
      </c>
      <c r="Q165" s="242">
        <v>0.0013500000000000001</v>
      </c>
      <c r="R165" s="242">
        <f>Q165*H165</f>
        <v>0.0027000000000000001</v>
      </c>
      <c r="S165" s="242">
        <v>0</v>
      </c>
      <c r="T165" s="24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4" t="s">
        <v>165</v>
      </c>
      <c r="AT165" s="244" t="s">
        <v>192</v>
      </c>
      <c r="AU165" s="244" t="s">
        <v>21</v>
      </c>
      <c r="AY165" s="14" t="s">
        <v>147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4" t="s">
        <v>21</v>
      </c>
      <c r="BK165" s="142">
        <f>ROUND(I165*H165,2)</f>
        <v>0</v>
      </c>
      <c r="BL165" s="14" t="s">
        <v>153</v>
      </c>
      <c r="BM165" s="244" t="s">
        <v>274</v>
      </c>
    </row>
    <row r="166" s="2" customFormat="1" ht="16.5" customHeight="1">
      <c r="A166" s="37"/>
      <c r="B166" s="38"/>
      <c r="C166" s="245" t="s">
        <v>275</v>
      </c>
      <c r="D166" s="245" t="s">
        <v>192</v>
      </c>
      <c r="E166" s="246" t="s">
        <v>276</v>
      </c>
      <c r="F166" s="247" t="s">
        <v>277</v>
      </c>
      <c r="G166" s="248" t="s">
        <v>278</v>
      </c>
      <c r="H166" s="249">
        <v>3</v>
      </c>
      <c r="I166" s="250"/>
      <c r="J166" s="251">
        <f>ROUND(I166*H166,2)</f>
        <v>0</v>
      </c>
      <c r="K166" s="247" t="s">
        <v>152</v>
      </c>
      <c r="L166" s="252"/>
      <c r="M166" s="253" t="s">
        <v>1</v>
      </c>
      <c r="N166" s="254" t="s">
        <v>51</v>
      </c>
      <c r="O166" s="90"/>
      <c r="P166" s="242">
        <f>O166*H166</f>
        <v>0</v>
      </c>
      <c r="Q166" s="242">
        <v>0.00107</v>
      </c>
      <c r="R166" s="242">
        <f>Q166*H166</f>
        <v>0.0032100000000000002</v>
      </c>
      <c r="S166" s="242">
        <v>0</v>
      </c>
      <c r="T166" s="24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4" t="s">
        <v>279</v>
      </c>
      <c r="AT166" s="244" t="s">
        <v>192</v>
      </c>
      <c r="AU166" s="244" t="s">
        <v>21</v>
      </c>
      <c r="AY166" s="14" t="s">
        <v>147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4" t="s">
        <v>21</v>
      </c>
      <c r="BK166" s="142">
        <f>ROUND(I166*H166,2)</f>
        <v>0</v>
      </c>
      <c r="BL166" s="14" t="s">
        <v>279</v>
      </c>
      <c r="BM166" s="244" t="s">
        <v>280</v>
      </c>
    </row>
    <row r="167" s="2" customFormat="1" ht="16.5" customHeight="1">
      <c r="A167" s="37"/>
      <c r="B167" s="38"/>
      <c r="C167" s="233" t="s">
        <v>281</v>
      </c>
      <c r="D167" s="233" t="s">
        <v>148</v>
      </c>
      <c r="E167" s="234" t="s">
        <v>282</v>
      </c>
      <c r="F167" s="235" t="s">
        <v>283</v>
      </c>
      <c r="G167" s="236" t="s">
        <v>164</v>
      </c>
      <c r="H167" s="237">
        <v>240</v>
      </c>
      <c r="I167" s="238"/>
      <c r="J167" s="239">
        <f>ROUND(I167*H167,2)</f>
        <v>0</v>
      </c>
      <c r="K167" s="235" t="s">
        <v>152</v>
      </c>
      <c r="L167" s="40"/>
      <c r="M167" s="240" t="s">
        <v>1</v>
      </c>
      <c r="N167" s="241" t="s">
        <v>51</v>
      </c>
      <c r="O167" s="90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4" t="s">
        <v>153</v>
      </c>
      <c r="AT167" s="244" t="s">
        <v>148</v>
      </c>
      <c r="AU167" s="244" t="s">
        <v>21</v>
      </c>
      <c r="AY167" s="14" t="s">
        <v>147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4" t="s">
        <v>21</v>
      </c>
      <c r="BK167" s="142">
        <f>ROUND(I167*H167,2)</f>
        <v>0</v>
      </c>
      <c r="BL167" s="14" t="s">
        <v>153</v>
      </c>
      <c r="BM167" s="244" t="s">
        <v>284</v>
      </c>
    </row>
    <row r="168" s="2" customFormat="1" ht="16.5" customHeight="1">
      <c r="A168" s="37"/>
      <c r="B168" s="38"/>
      <c r="C168" s="233" t="s">
        <v>285</v>
      </c>
      <c r="D168" s="233" t="s">
        <v>148</v>
      </c>
      <c r="E168" s="234" t="s">
        <v>286</v>
      </c>
      <c r="F168" s="235" t="s">
        <v>287</v>
      </c>
      <c r="G168" s="236" t="s">
        <v>164</v>
      </c>
      <c r="H168" s="237">
        <v>240</v>
      </c>
      <c r="I168" s="238"/>
      <c r="J168" s="239">
        <f>ROUND(I168*H168,2)</f>
        <v>0</v>
      </c>
      <c r="K168" s="235" t="s">
        <v>152</v>
      </c>
      <c r="L168" s="40"/>
      <c r="M168" s="240" t="s">
        <v>1</v>
      </c>
      <c r="N168" s="241" t="s">
        <v>51</v>
      </c>
      <c r="O168" s="90"/>
      <c r="P168" s="242">
        <f>O168*H168</f>
        <v>0</v>
      </c>
      <c r="Q168" s="242">
        <v>3.0000000000000001E-05</v>
      </c>
      <c r="R168" s="242">
        <f>Q168*H168</f>
        <v>0.0071999999999999998</v>
      </c>
      <c r="S168" s="242">
        <v>0</v>
      </c>
      <c r="T168" s="24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4" t="s">
        <v>153</v>
      </c>
      <c r="AT168" s="244" t="s">
        <v>148</v>
      </c>
      <c r="AU168" s="244" t="s">
        <v>21</v>
      </c>
      <c r="AY168" s="14" t="s">
        <v>147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4" t="s">
        <v>21</v>
      </c>
      <c r="BK168" s="142">
        <f>ROUND(I168*H168,2)</f>
        <v>0</v>
      </c>
      <c r="BL168" s="14" t="s">
        <v>153</v>
      </c>
      <c r="BM168" s="244" t="s">
        <v>288</v>
      </c>
    </row>
    <row r="169" s="2" customFormat="1" ht="16.5" customHeight="1">
      <c r="A169" s="37"/>
      <c r="B169" s="38"/>
      <c r="C169" s="245" t="s">
        <v>289</v>
      </c>
      <c r="D169" s="245" t="s">
        <v>192</v>
      </c>
      <c r="E169" s="246" t="s">
        <v>290</v>
      </c>
      <c r="F169" s="247" t="s">
        <v>291</v>
      </c>
      <c r="G169" s="248" t="s">
        <v>292</v>
      </c>
      <c r="H169" s="249">
        <v>12</v>
      </c>
      <c r="I169" s="250"/>
      <c r="J169" s="251">
        <f>ROUND(I169*H169,2)</f>
        <v>0</v>
      </c>
      <c r="K169" s="247" t="s">
        <v>152</v>
      </c>
      <c r="L169" s="252"/>
      <c r="M169" s="253" t="s">
        <v>1</v>
      </c>
      <c r="N169" s="254" t="s">
        <v>51</v>
      </c>
      <c r="O169" s="90"/>
      <c r="P169" s="242">
        <f>O169*H169</f>
        <v>0</v>
      </c>
      <c r="Q169" s="242">
        <v>0.001</v>
      </c>
      <c r="R169" s="242">
        <f>Q169*H169</f>
        <v>0.012</v>
      </c>
      <c r="S169" s="242">
        <v>0</v>
      </c>
      <c r="T169" s="24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4" t="s">
        <v>279</v>
      </c>
      <c r="AT169" s="244" t="s">
        <v>192</v>
      </c>
      <c r="AU169" s="244" t="s">
        <v>21</v>
      </c>
      <c r="AY169" s="14" t="s">
        <v>147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4" t="s">
        <v>21</v>
      </c>
      <c r="BK169" s="142">
        <f>ROUND(I169*H169,2)</f>
        <v>0</v>
      </c>
      <c r="BL169" s="14" t="s">
        <v>279</v>
      </c>
      <c r="BM169" s="244" t="s">
        <v>293</v>
      </c>
    </row>
    <row r="170" s="11" customFormat="1" ht="25.92" customHeight="1">
      <c r="A170" s="11"/>
      <c r="B170" s="219"/>
      <c r="C170" s="220"/>
      <c r="D170" s="221" t="s">
        <v>85</v>
      </c>
      <c r="E170" s="222" t="s">
        <v>294</v>
      </c>
      <c r="F170" s="222" t="s">
        <v>295</v>
      </c>
      <c r="G170" s="220"/>
      <c r="H170" s="220"/>
      <c r="I170" s="223"/>
      <c r="J170" s="224">
        <f>BK170</f>
        <v>0</v>
      </c>
      <c r="K170" s="220"/>
      <c r="L170" s="225"/>
      <c r="M170" s="226"/>
      <c r="N170" s="227"/>
      <c r="O170" s="227"/>
      <c r="P170" s="228">
        <f>SUM(P171:P176)</f>
        <v>0</v>
      </c>
      <c r="Q170" s="227"/>
      <c r="R170" s="228">
        <f>SUM(R171:R176)</f>
        <v>0</v>
      </c>
      <c r="S170" s="227"/>
      <c r="T170" s="229">
        <f>SUM(T171:T176)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30" t="s">
        <v>21</v>
      </c>
      <c r="AT170" s="231" t="s">
        <v>85</v>
      </c>
      <c r="AU170" s="231" t="s">
        <v>86</v>
      </c>
      <c r="AY170" s="230" t="s">
        <v>147</v>
      </c>
      <c r="BK170" s="232">
        <f>SUM(BK171:BK176)</f>
        <v>0</v>
      </c>
    </row>
    <row r="171" s="2" customFormat="1" ht="24.15" customHeight="1">
      <c r="A171" s="37"/>
      <c r="B171" s="38"/>
      <c r="C171" s="233" t="s">
        <v>296</v>
      </c>
      <c r="D171" s="233" t="s">
        <v>148</v>
      </c>
      <c r="E171" s="234" t="s">
        <v>297</v>
      </c>
      <c r="F171" s="235" t="s">
        <v>298</v>
      </c>
      <c r="G171" s="236" t="s">
        <v>195</v>
      </c>
      <c r="H171" s="237">
        <v>403.02999999999997</v>
      </c>
      <c r="I171" s="238"/>
      <c r="J171" s="239">
        <f>ROUND(I171*H171,2)</f>
        <v>0</v>
      </c>
      <c r="K171" s="235" t="s">
        <v>152</v>
      </c>
      <c r="L171" s="40"/>
      <c r="M171" s="240" t="s">
        <v>1</v>
      </c>
      <c r="N171" s="241" t="s">
        <v>51</v>
      </c>
      <c r="O171" s="90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4" t="s">
        <v>153</v>
      </c>
      <c r="AT171" s="244" t="s">
        <v>148</v>
      </c>
      <c r="AU171" s="244" t="s">
        <v>21</v>
      </c>
      <c r="AY171" s="14" t="s">
        <v>147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4" t="s">
        <v>21</v>
      </c>
      <c r="BK171" s="142">
        <f>ROUND(I171*H171,2)</f>
        <v>0</v>
      </c>
      <c r="BL171" s="14" t="s">
        <v>153</v>
      </c>
      <c r="BM171" s="244" t="s">
        <v>299</v>
      </c>
    </row>
    <row r="172" s="2" customFormat="1" ht="24.15" customHeight="1">
      <c r="A172" s="37"/>
      <c r="B172" s="38"/>
      <c r="C172" s="233" t="s">
        <v>300</v>
      </c>
      <c r="D172" s="233" t="s">
        <v>148</v>
      </c>
      <c r="E172" s="234" t="s">
        <v>301</v>
      </c>
      <c r="F172" s="235" t="s">
        <v>302</v>
      </c>
      <c r="G172" s="236" t="s">
        <v>195</v>
      </c>
      <c r="H172" s="237">
        <v>7254.54</v>
      </c>
      <c r="I172" s="238"/>
      <c r="J172" s="239">
        <f>ROUND(I172*H172,2)</f>
        <v>0</v>
      </c>
      <c r="K172" s="235" t="s">
        <v>152</v>
      </c>
      <c r="L172" s="40"/>
      <c r="M172" s="240" t="s">
        <v>1</v>
      </c>
      <c r="N172" s="241" t="s">
        <v>51</v>
      </c>
      <c r="O172" s="90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4" t="s">
        <v>153</v>
      </c>
      <c r="AT172" s="244" t="s">
        <v>148</v>
      </c>
      <c r="AU172" s="244" t="s">
        <v>21</v>
      </c>
      <c r="AY172" s="14" t="s">
        <v>147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4" t="s">
        <v>21</v>
      </c>
      <c r="BK172" s="142">
        <f>ROUND(I172*H172,2)</f>
        <v>0</v>
      </c>
      <c r="BL172" s="14" t="s">
        <v>153</v>
      </c>
      <c r="BM172" s="244" t="s">
        <v>303</v>
      </c>
    </row>
    <row r="173" s="2" customFormat="1" ht="33" customHeight="1">
      <c r="A173" s="37"/>
      <c r="B173" s="38"/>
      <c r="C173" s="233" t="s">
        <v>304</v>
      </c>
      <c r="D173" s="233" t="s">
        <v>148</v>
      </c>
      <c r="E173" s="234" t="s">
        <v>305</v>
      </c>
      <c r="F173" s="235" t="s">
        <v>306</v>
      </c>
      <c r="G173" s="236" t="s">
        <v>195</v>
      </c>
      <c r="H173" s="237">
        <v>403</v>
      </c>
      <c r="I173" s="238"/>
      <c r="J173" s="239">
        <f>ROUND(I173*H173,2)</f>
        <v>0</v>
      </c>
      <c r="K173" s="235" t="s">
        <v>152</v>
      </c>
      <c r="L173" s="40"/>
      <c r="M173" s="240" t="s">
        <v>1</v>
      </c>
      <c r="N173" s="241" t="s">
        <v>51</v>
      </c>
      <c r="O173" s="90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4" t="s">
        <v>153</v>
      </c>
      <c r="AT173" s="244" t="s">
        <v>148</v>
      </c>
      <c r="AU173" s="244" t="s">
        <v>21</v>
      </c>
      <c r="AY173" s="14" t="s">
        <v>147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4" t="s">
        <v>21</v>
      </c>
      <c r="BK173" s="142">
        <f>ROUND(I173*H173,2)</f>
        <v>0</v>
      </c>
      <c r="BL173" s="14" t="s">
        <v>153</v>
      </c>
      <c r="BM173" s="244" t="s">
        <v>307</v>
      </c>
    </row>
    <row r="174" s="2" customFormat="1" ht="24.15" customHeight="1">
      <c r="A174" s="37"/>
      <c r="B174" s="38"/>
      <c r="C174" s="233" t="s">
        <v>220</v>
      </c>
      <c r="D174" s="233" t="s">
        <v>148</v>
      </c>
      <c r="E174" s="234" t="s">
        <v>297</v>
      </c>
      <c r="F174" s="235" t="s">
        <v>298</v>
      </c>
      <c r="G174" s="236" t="s">
        <v>195</v>
      </c>
      <c r="H174" s="237">
        <v>53.265000000000001</v>
      </c>
      <c r="I174" s="238"/>
      <c r="J174" s="239">
        <f>ROUND(I174*H174,2)</f>
        <v>0</v>
      </c>
      <c r="K174" s="235" t="s">
        <v>152</v>
      </c>
      <c r="L174" s="40"/>
      <c r="M174" s="240" t="s">
        <v>1</v>
      </c>
      <c r="N174" s="241" t="s">
        <v>51</v>
      </c>
      <c r="O174" s="90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4" t="s">
        <v>153</v>
      </c>
      <c r="AT174" s="244" t="s">
        <v>148</v>
      </c>
      <c r="AU174" s="244" t="s">
        <v>21</v>
      </c>
      <c r="AY174" s="14" t="s">
        <v>147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4" t="s">
        <v>21</v>
      </c>
      <c r="BK174" s="142">
        <f>ROUND(I174*H174,2)</f>
        <v>0</v>
      </c>
      <c r="BL174" s="14" t="s">
        <v>153</v>
      </c>
      <c r="BM174" s="244" t="s">
        <v>308</v>
      </c>
    </row>
    <row r="175" s="2" customFormat="1" ht="24.15" customHeight="1">
      <c r="A175" s="37"/>
      <c r="B175" s="38"/>
      <c r="C175" s="233" t="s">
        <v>309</v>
      </c>
      <c r="D175" s="233" t="s">
        <v>148</v>
      </c>
      <c r="E175" s="234" t="s">
        <v>301</v>
      </c>
      <c r="F175" s="235" t="s">
        <v>302</v>
      </c>
      <c r="G175" s="236" t="s">
        <v>195</v>
      </c>
      <c r="H175" s="237">
        <v>958.76999999999998</v>
      </c>
      <c r="I175" s="238"/>
      <c r="J175" s="239">
        <f>ROUND(I175*H175,2)</f>
        <v>0</v>
      </c>
      <c r="K175" s="235" t="s">
        <v>152</v>
      </c>
      <c r="L175" s="40"/>
      <c r="M175" s="240" t="s">
        <v>1</v>
      </c>
      <c r="N175" s="241" t="s">
        <v>51</v>
      </c>
      <c r="O175" s="90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4" t="s">
        <v>153</v>
      </c>
      <c r="AT175" s="244" t="s">
        <v>148</v>
      </c>
      <c r="AU175" s="244" t="s">
        <v>21</v>
      </c>
      <c r="AY175" s="14" t="s">
        <v>147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4" t="s">
        <v>21</v>
      </c>
      <c r="BK175" s="142">
        <f>ROUND(I175*H175,2)</f>
        <v>0</v>
      </c>
      <c r="BL175" s="14" t="s">
        <v>153</v>
      </c>
      <c r="BM175" s="244" t="s">
        <v>310</v>
      </c>
    </row>
    <row r="176" s="2" customFormat="1" ht="33" customHeight="1">
      <c r="A176" s="37"/>
      <c r="B176" s="38"/>
      <c r="C176" s="233" t="s">
        <v>224</v>
      </c>
      <c r="D176" s="233" t="s">
        <v>148</v>
      </c>
      <c r="E176" s="234" t="s">
        <v>311</v>
      </c>
      <c r="F176" s="235" t="s">
        <v>312</v>
      </c>
      <c r="G176" s="236" t="s">
        <v>195</v>
      </c>
      <c r="H176" s="237">
        <v>53.265000000000001</v>
      </c>
      <c r="I176" s="238"/>
      <c r="J176" s="239">
        <f>ROUND(I176*H176,2)</f>
        <v>0</v>
      </c>
      <c r="K176" s="235" t="s">
        <v>152</v>
      </c>
      <c r="L176" s="40"/>
      <c r="M176" s="255" t="s">
        <v>1</v>
      </c>
      <c r="N176" s="256" t="s">
        <v>51</v>
      </c>
      <c r="O176" s="257"/>
      <c r="P176" s="258">
        <f>O176*H176</f>
        <v>0</v>
      </c>
      <c r="Q176" s="258">
        <v>0</v>
      </c>
      <c r="R176" s="258">
        <f>Q176*H176</f>
        <v>0</v>
      </c>
      <c r="S176" s="258">
        <v>0</v>
      </c>
      <c r="T176" s="25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4" t="s">
        <v>153</v>
      </c>
      <c r="AT176" s="244" t="s">
        <v>148</v>
      </c>
      <c r="AU176" s="244" t="s">
        <v>21</v>
      </c>
      <c r="AY176" s="14" t="s">
        <v>147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4" t="s">
        <v>21</v>
      </c>
      <c r="BK176" s="142">
        <f>ROUND(I176*H176,2)</f>
        <v>0</v>
      </c>
      <c r="BL176" s="14" t="s">
        <v>153</v>
      </c>
      <c r="BM176" s="244" t="s">
        <v>313</v>
      </c>
    </row>
    <row r="177" s="2" customFormat="1" ht="6.96" customHeight="1">
      <c r="A177" s="37"/>
      <c r="B177" s="65"/>
      <c r="C177" s="66"/>
      <c r="D177" s="66"/>
      <c r="E177" s="66"/>
      <c r="F177" s="66"/>
      <c r="G177" s="66"/>
      <c r="H177" s="66"/>
      <c r="I177" s="66"/>
      <c r="J177" s="66"/>
      <c r="K177" s="66"/>
      <c r="L177" s="40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sheet="1" autoFilter="0" formatColumns="0" formatRows="0" objects="1" scenarios="1" spinCount="100000" saltValue="qCDA3kBVE+LnZSRpQtq8ulVVgbOul2kLnsaRNgax8Xk1+S+HeGmTxrtWQNKkdXpcXaul6Xmp17OFD+gtAef3IQ==" hashValue="517KfaYJNx9vxYBFMMvZHnpbr5XbzAPnrbLWOTi34tYdmBFSEbZ/sI/8crnLZX7NGOMyyrRcP5CmTSBFYalVlg==" algorithmName="SHA-512" password="CC35"/>
  <autoFilter ref="C129:K176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95</v>
      </c>
    </row>
    <row r="4" s="1" customFormat="1" ht="24.96" customHeight="1">
      <c r="B4" s="17"/>
      <c r="D4" s="152" t="s">
        <v>111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26.25" customHeight="1">
      <c r="B7" s="17"/>
      <c r="E7" s="155" t="str">
        <f>'Rekapitulace stavby'!K6</f>
        <v>Oprava rozvodu elektrické energie v úseku Kopřivnice - Štramberk - 2.etapa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112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0"/>
      <c r="C9" s="37"/>
      <c r="D9" s="37"/>
      <c r="E9" s="156" t="s">
        <v>314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19</v>
      </c>
      <c r="E11" s="37"/>
      <c r="F11" s="157" t="s">
        <v>1</v>
      </c>
      <c r="G11" s="37"/>
      <c r="H11" s="37"/>
      <c r="I11" s="154" t="s">
        <v>20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22</v>
      </c>
      <c r="E12" s="37"/>
      <c r="F12" s="157" t="s">
        <v>23</v>
      </c>
      <c r="G12" s="37"/>
      <c r="H12" s="37"/>
      <c r="I12" s="154" t="s">
        <v>24</v>
      </c>
      <c r="J12" s="158" t="str">
        <f>'Rekapitulace stavby'!AN8</f>
        <v>30. 8. 2019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28</v>
      </c>
      <c r="E14" s="37"/>
      <c r="F14" s="37"/>
      <c r="G14" s="37"/>
      <c r="H14" s="37"/>
      <c r="I14" s="154" t="s">
        <v>29</v>
      </c>
      <c r="J14" s="157" t="s">
        <v>30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31</v>
      </c>
      <c r="F15" s="37"/>
      <c r="G15" s="37"/>
      <c r="H15" s="37"/>
      <c r="I15" s="154" t="s">
        <v>32</v>
      </c>
      <c r="J15" s="157" t="s">
        <v>33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34</v>
      </c>
      <c r="E17" s="37"/>
      <c r="F17" s="37"/>
      <c r="G17" s="37"/>
      <c r="H17" s="37"/>
      <c r="I17" s="154" t="s">
        <v>29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32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36</v>
      </c>
      <c r="E20" s="37"/>
      <c r="F20" s="37"/>
      <c r="G20" s="37"/>
      <c r="H20" s="37"/>
      <c r="I20" s="154" t="s">
        <v>29</v>
      </c>
      <c r="J20" s="157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38</v>
      </c>
      <c r="F21" s="37"/>
      <c r="G21" s="37"/>
      <c r="H21" s="37"/>
      <c r="I21" s="154" t="s">
        <v>32</v>
      </c>
      <c r="J21" s="157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41</v>
      </c>
      <c r="E23" s="37"/>
      <c r="F23" s="37"/>
      <c r="G23" s="37"/>
      <c r="H23" s="37"/>
      <c r="I23" s="154" t="s">
        <v>29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42</v>
      </c>
      <c r="F24" s="37"/>
      <c r="G24" s="37"/>
      <c r="H24" s="37"/>
      <c r="I24" s="154" t="s">
        <v>32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114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105</v>
      </c>
      <c r="E31" s="37"/>
      <c r="F31" s="37"/>
      <c r="G31" s="37"/>
      <c r="H31" s="37"/>
      <c r="I31" s="37"/>
      <c r="J31" s="164">
        <f>J102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46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48</v>
      </c>
      <c r="G34" s="37"/>
      <c r="H34" s="37"/>
      <c r="I34" s="168" t="s">
        <v>47</v>
      </c>
      <c r="J34" s="168" t="s">
        <v>49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50</v>
      </c>
      <c r="E35" s="154" t="s">
        <v>51</v>
      </c>
      <c r="F35" s="170">
        <f>ROUND((SUM(BE102:BE109) + SUM(BE129:BE181)),  2)</f>
        <v>0</v>
      </c>
      <c r="G35" s="37"/>
      <c r="H35" s="37"/>
      <c r="I35" s="171">
        <v>0.20999999999999999</v>
      </c>
      <c r="J35" s="170">
        <f>ROUND(((SUM(BE102:BE109) + SUM(BE129:BE181))*I35),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52</v>
      </c>
      <c r="F36" s="170">
        <f>ROUND((SUM(BF102:BF109) + SUM(BF129:BF181)),  2)</f>
        <v>0</v>
      </c>
      <c r="G36" s="37"/>
      <c r="H36" s="37"/>
      <c r="I36" s="171">
        <v>0.14999999999999999</v>
      </c>
      <c r="J36" s="170">
        <f>ROUND(((SUM(BF102:BF109) + SUM(BF129:BF181))*I36),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53</v>
      </c>
      <c r="F37" s="170">
        <f>ROUND((SUM(BG102:BG109) + SUM(BG129:BG181)),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54</v>
      </c>
      <c r="F38" s="170">
        <f>ROUND((SUM(BH102:BH109) + SUM(BH129:BH181)),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55</v>
      </c>
      <c r="F39" s="170">
        <f>ROUND((SUM(BI102:BI109) + SUM(BI129:BI181)),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56</v>
      </c>
      <c r="E41" s="174"/>
      <c r="F41" s="174"/>
      <c r="G41" s="175" t="s">
        <v>57</v>
      </c>
      <c r="H41" s="176" t="s">
        <v>58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59</v>
      </c>
      <c r="E50" s="180"/>
      <c r="F50" s="180"/>
      <c r="G50" s="179" t="s">
        <v>60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61</v>
      </c>
      <c r="E61" s="182"/>
      <c r="F61" s="183" t="s">
        <v>62</v>
      </c>
      <c r="G61" s="181" t="s">
        <v>61</v>
      </c>
      <c r="H61" s="182"/>
      <c r="I61" s="182"/>
      <c r="J61" s="184" t="s">
        <v>62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63</v>
      </c>
      <c r="E65" s="185"/>
      <c r="F65" s="185"/>
      <c r="G65" s="179" t="s">
        <v>64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61</v>
      </c>
      <c r="E76" s="182"/>
      <c r="F76" s="183" t="s">
        <v>62</v>
      </c>
      <c r="G76" s="181" t="s">
        <v>61</v>
      </c>
      <c r="H76" s="182"/>
      <c r="I76" s="182"/>
      <c r="J76" s="184" t="s">
        <v>62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115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90" t="str">
        <f>E7</f>
        <v>Oprava rozvodu elektrické energie v úseku Kopřivnice - Štramberk - 2.etapa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112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02-SO01 - ÚOŽI - Oprava rozvodu 6kV - úsek mezi STS Kopřivnice n.n. a STS Kopřivnice os.n.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22</v>
      </c>
      <c r="D89" s="39"/>
      <c r="E89" s="39"/>
      <c r="F89" s="24" t="str">
        <f>F12</f>
        <v xml:space="preserve"> </v>
      </c>
      <c r="G89" s="39"/>
      <c r="H89" s="39"/>
      <c r="I89" s="29" t="s">
        <v>24</v>
      </c>
      <c r="J89" s="78" t="str">
        <f>IF(J12="","",J12)</f>
        <v>30. 8. 2019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28</v>
      </c>
      <c r="D91" s="39"/>
      <c r="E91" s="39"/>
      <c r="F91" s="24" t="str">
        <f>E15</f>
        <v>Správa železnic s.o., OŘ Ostrava</v>
      </c>
      <c r="G91" s="39"/>
      <c r="H91" s="39"/>
      <c r="I91" s="29" t="s">
        <v>36</v>
      </c>
      <c r="J91" s="33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34</v>
      </c>
      <c r="D92" s="39"/>
      <c r="E92" s="39"/>
      <c r="F92" s="24" t="str">
        <f>IF(E18="","",E18)</f>
        <v>Vyplň údaj</v>
      </c>
      <c r="G92" s="39"/>
      <c r="H92" s="39"/>
      <c r="I92" s="29" t="s">
        <v>41</v>
      </c>
      <c r="J92" s="33" t="str">
        <f>E24</f>
        <v>Ivo Černý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116</v>
      </c>
      <c r="D94" s="148"/>
      <c r="E94" s="148"/>
      <c r="F94" s="148"/>
      <c r="G94" s="148"/>
      <c r="H94" s="148"/>
      <c r="I94" s="148"/>
      <c r="J94" s="192" t="s">
        <v>117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118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119</v>
      </c>
    </row>
    <row r="97" s="9" customFormat="1" ht="24.96" customHeight="1">
      <c r="A97" s="9"/>
      <c r="B97" s="194"/>
      <c r="C97" s="195"/>
      <c r="D97" s="196" t="s">
        <v>315</v>
      </c>
      <c r="E97" s="197"/>
      <c r="F97" s="197"/>
      <c r="G97" s="197"/>
      <c r="H97" s="197"/>
      <c r="I97" s="197"/>
      <c r="J97" s="198">
        <f>J130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60"/>
      <c r="C98" s="261"/>
      <c r="D98" s="262" t="s">
        <v>316</v>
      </c>
      <c r="E98" s="263"/>
      <c r="F98" s="263"/>
      <c r="G98" s="263"/>
      <c r="H98" s="263"/>
      <c r="I98" s="263"/>
      <c r="J98" s="264">
        <f>J131</f>
        <v>0</v>
      </c>
      <c r="K98" s="261"/>
      <c r="L98" s="26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94"/>
      <c r="C99" s="195"/>
      <c r="D99" s="196" t="s">
        <v>317</v>
      </c>
      <c r="E99" s="197"/>
      <c r="F99" s="197"/>
      <c r="G99" s="197"/>
      <c r="H99" s="197"/>
      <c r="I99" s="197"/>
      <c r="J99" s="198">
        <f>J135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29.28" customHeight="1">
      <c r="A102" s="37"/>
      <c r="B102" s="38"/>
      <c r="C102" s="193" t="s">
        <v>124</v>
      </c>
      <c r="D102" s="39"/>
      <c r="E102" s="39"/>
      <c r="F102" s="39"/>
      <c r="G102" s="39"/>
      <c r="H102" s="39"/>
      <c r="I102" s="39"/>
      <c r="J102" s="200">
        <f>ROUND(J103 + J104 + J105 + J106 + J107 + J108,2)</f>
        <v>0</v>
      </c>
      <c r="K102" s="39"/>
      <c r="L102" s="62"/>
      <c r="N102" s="201" t="s">
        <v>50</v>
      </c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18" customHeight="1">
      <c r="A103" s="37"/>
      <c r="B103" s="38"/>
      <c r="C103" s="39"/>
      <c r="D103" s="143" t="s">
        <v>125</v>
      </c>
      <c r="E103" s="136"/>
      <c r="F103" s="136"/>
      <c r="G103" s="39"/>
      <c r="H103" s="39"/>
      <c r="I103" s="39"/>
      <c r="J103" s="137">
        <v>0</v>
      </c>
      <c r="K103" s="39"/>
      <c r="L103" s="202"/>
      <c r="M103" s="203"/>
      <c r="N103" s="204" t="s">
        <v>51</v>
      </c>
      <c r="O103" s="203"/>
      <c r="P103" s="203"/>
      <c r="Q103" s="203"/>
      <c r="R103" s="203"/>
      <c r="S103" s="205"/>
      <c r="T103" s="205"/>
      <c r="U103" s="205"/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3"/>
      <c r="AG103" s="203"/>
      <c r="AH103" s="203"/>
      <c r="AI103" s="203"/>
      <c r="AJ103" s="203"/>
      <c r="AK103" s="203"/>
      <c r="AL103" s="203"/>
      <c r="AM103" s="203"/>
      <c r="AN103" s="203"/>
      <c r="AO103" s="203"/>
      <c r="AP103" s="203"/>
      <c r="AQ103" s="203"/>
      <c r="AR103" s="203"/>
      <c r="AS103" s="203"/>
      <c r="AT103" s="203"/>
      <c r="AU103" s="203"/>
      <c r="AV103" s="203"/>
      <c r="AW103" s="203"/>
      <c r="AX103" s="203"/>
      <c r="AY103" s="206" t="s">
        <v>126</v>
      </c>
      <c r="AZ103" s="203"/>
      <c r="BA103" s="203"/>
      <c r="BB103" s="203"/>
      <c r="BC103" s="203"/>
      <c r="BD103" s="203"/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206" t="s">
        <v>21</v>
      </c>
      <c r="BK103" s="203"/>
      <c r="BL103" s="203"/>
      <c r="BM103" s="203"/>
    </row>
    <row r="104" s="2" customFormat="1" ht="18" customHeight="1">
      <c r="A104" s="37"/>
      <c r="B104" s="38"/>
      <c r="C104" s="39"/>
      <c r="D104" s="143" t="s">
        <v>127</v>
      </c>
      <c r="E104" s="136"/>
      <c r="F104" s="136"/>
      <c r="G104" s="39"/>
      <c r="H104" s="39"/>
      <c r="I104" s="39"/>
      <c r="J104" s="137">
        <v>0</v>
      </c>
      <c r="K104" s="39"/>
      <c r="L104" s="202"/>
      <c r="M104" s="203"/>
      <c r="N104" s="204" t="s">
        <v>51</v>
      </c>
      <c r="O104" s="203"/>
      <c r="P104" s="203"/>
      <c r="Q104" s="203"/>
      <c r="R104" s="203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6" t="s">
        <v>126</v>
      </c>
      <c r="AZ104" s="203"/>
      <c r="BA104" s="203"/>
      <c r="BB104" s="203"/>
      <c r="BC104" s="203"/>
      <c r="BD104" s="203"/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206" t="s">
        <v>21</v>
      </c>
      <c r="BK104" s="203"/>
      <c r="BL104" s="203"/>
      <c r="BM104" s="203"/>
    </row>
    <row r="105" s="2" customFormat="1" ht="18" customHeight="1">
      <c r="A105" s="37"/>
      <c r="B105" s="38"/>
      <c r="C105" s="39"/>
      <c r="D105" s="143" t="s">
        <v>128</v>
      </c>
      <c r="E105" s="136"/>
      <c r="F105" s="136"/>
      <c r="G105" s="39"/>
      <c r="H105" s="39"/>
      <c r="I105" s="39"/>
      <c r="J105" s="137">
        <v>0</v>
      </c>
      <c r="K105" s="39"/>
      <c r="L105" s="202"/>
      <c r="M105" s="203"/>
      <c r="N105" s="204" t="s">
        <v>51</v>
      </c>
      <c r="O105" s="203"/>
      <c r="P105" s="203"/>
      <c r="Q105" s="203"/>
      <c r="R105" s="203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3"/>
      <c r="AG105" s="203"/>
      <c r="AH105" s="203"/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3"/>
      <c r="AW105" s="203"/>
      <c r="AX105" s="203"/>
      <c r="AY105" s="206" t="s">
        <v>126</v>
      </c>
      <c r="AZ105" s="203"/>
      <c r="BA105" s="203"/>
      <c r="BB105" s="203"/>
      <c r="BC105" s="203"/>
      <c r="BD105" s="203"/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206" t="s">
        <v>21</v>
      </c>
      <c r="BK105" s="203"/>
      <c r="BL105" s="203"/>
      <c r="BM105" s="203"/>
    </row>
    <row r="106" s="2" customFormat="1" ht="18" customHeight="1">
      <c r="A106" s="37"/>
      <c r="B106" s="38"/>
      <c r="C106" s="39"/>
      <c r="D106" s="143" t="s">
        <v>129</v>
      </c>
      <c r="E106" s="136"/>
      <c r="F106" s="136"/>
      <c r="G106" s="39"/>
      <c r="H106" s="39"/>
      <c r="I106" s="39"/>
      <c r="J106" s="137">
        <v>0</v>
      </c>
      <c r="K106" s="39"/>
      <c r="L106" s="202"/>
      <c r="M106" s="203"/>
      <c r="N106" s="204" t="s">
        <v>51</v>
      </c>
      <c r="O106" s="203"/>
      <c r="P106" s="203"/>
      <c r="Q106" s="203"/>
      <c r="R106" s="203"/>
      <c r="S106" s="205"/>
      <c r="T106" s="205"/>
      <c r="U106" s="205"/>
      <c r="V106" s="205"/>
      <c r="W106" s="205"/>
      <c r="X106" s="205"/>
      <c r="Y106" s="205"/>
      <c r="Z106" s="205"/>
      <c r="AA106" s="205"/>
      <c r="AB106" s="205"/>
      <c r="AC106" s="205"/>
      <c r="AD106" s="205"/>
      <c r="AE106" s="205"/>
      <c r="AF106" s="203"/>
      <c r="AG106" s="203"/>
      <c r="AH106" s="203"/>
      <c r="AI106" s="203"/>
      <c r="AJ106" s="203"/>
      <c r="AK106" s="203"/>
      <c r="AL106" s="203"/>
      <c r="AM106" s="203"/>
      <c r="AN106" s="203"/>
      <c r="AO106" s="203"/>
      <c r="AP106" s="203"/>
      <c r="AQ106" s="203"/>
      <c r="AR106" s="203"/>
      <c r="AS106" s="203"/>
      <c r="AT106" s="203"/>
      <c r="AU106" s="203"/>
      <c r="AV106" s="203"/>
      <c r="AW106" s="203"/>
      <c r="AX106" s="203"/>
      <c r="AY106" s="206" t="s">
        <v>126</v>
      </c>
      <c r="AZ106" s="203"/>
      <c r="BA106" s="203"/>
      <c r="BB106" s="203"/>
      <c r="BC106" s="203"/>
      <c r="BD106" s="203"/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206" t="s">
        <v>21</v>
      </c>
      <c r="BK106" s="203"/>
      <c r="BL106" s="203"/>
      <c r="BM106" s="203"/>
    </row>
    <row r="107" s="2" customFormat="1" ht="18" customHeight="1">
      <c r="A107" s="37"/>
      <c r="B107" s="38"/>
      <c r="C107" s="39"/>
      <c r="D107" s="143" t="s">
        <v>130</v>
      </c>
      <c r="E107" s="136"/>
      <c r="F107" s="136"/>
      <c r="G107" s="39"/>
      <c r="H107" s="39"/>
      <c r="I107" s="39"/>
      <c r="J107" s="137">
        <v>0</v>
      </c>
      <c r="K107" s="39"/>
      <c r="L107" s="202"/>
      <c r="M107" s="203"/>
      <c r="N107" s="204" t="s">
        <v>51</v>
      </c>
      <c r="O107" s="203"/>
      <c r="P107" s="203"/>
      <c r="Q107" s="203"/>
      <c r="R107" s="203"/>
      <c r="S107" s="205"/>
      <c r="T107" s="205"/>
      <c r="U107" s="205"/>
      <c r="V107" s="205"/>
      <c r="W107" s="205"/>
      <c r="X107" s="205"/>
      <c r="Y107" s="205"/>
      <c r="Z107" s="205"/>
      <c r="AA107" s="205"/>
      <c r="AB107" s="205"/>
      <c r="AC107" s="205"/>
      <c r="AD107" s="205"/>
      <c r="AE107" s="205"/>
      <c r="AF107" s="203"/>
      <c r="AG107" s="203"/>
      <c r="AH107" s="203"/>
      <c r="AI107" s="203"/>
      <c r="AJ107" s="203"/>
      <c r="AK107" s="203"/>
      <c r="AL107" s="203"/>
      <c r="AM107" s="203"/>
      <c r="AN107" s="203"/>
      <c r="AO107" s="203"/>
      <c r="AP107" s="203"/>
      <c r="AQ107" s="203"/>
      <c r="AR107" s="203"/>
      <c r="AS107" s="203"/>
      <c r="AT107" s="203"/>
      <c r="AU107" s="203"/>
      <c r="AV107" s="203"/>
      <c r="AW107" s="203"/>
      <c r="AX107" s="203"/>
      <c r="AY107" s="206" t="s">
        <v>126</v>
      </c>
      <c r="AZ107" s="203"/>
      <c r="BA107" s="203"/>
      <c r="BB107" s="203"/>
      <c r="BC107" s="203"/>
      <c r="BD107" s="203"/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206" t="s">
        <v>21</v>
      </c>
      <c r="BK107" s="203"/>
      <c r="BL107" s="203"/>
      <c r="BM107" s="203"/>
    </row>
    <row r="108" s="2" customFormat="1" ht="18" customHeight="1">
      <c r="A108" s="37"/>
      <c r="B108" s="38"/>
      <c r="C108" s="39"/>
      <c r="D108" s="136" t="s">
        <v>131</v>
      </c>
      <c r="E108" s="39"/>
      <c r="F108" s="39"/>
      <c r="G108" s="39"/>
      <c r="H108" s="39"/>
      <c r="I108" s="39"/>
      <c r="J108" s="137">
        <f>ROUND(J30*T108,2)</f>
        <v>0</v>
      </c>
      <c r="K108" s="39"/>
      <c r="L108" s="202"/>
      <c r="M108" s="203"/>
      <c r="N108" s="204" t="s">
        <v>51</v>
      </c>
      <c r="O108" s="203"/>
      <c r="P108" s="203"/>
      <c r="Q108" s="203"/>
      <c r="R108" s="203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3"/>
      <c r="AG108" s="203"/>
      <c r="AH108" s="203"/>
      <c r="AI108" s="203"/>
      <c r="AJ108" s="203"/>
      <c r="AK108" s="203"/>
      <c r="AL108" s="203"/>
      <c r="AM108" s="203"/>
      <c r="AN108" s="203"/>
      <c r="AO108" s="203"/>
      <c r="AP108" s="203"/>
      <c r="AQ108" s="203"/>
      <c r="AR108" s="203"/>
      <c r="AS108" s="203"/>
      <c r="AT108" s="203"/>
      <c r="AU108" s="203"/>
      <c r="AV108" s="203"/>
      <c r="AW108" s="203"/>
      <c r="AX108" s="203"/>
      <c r="AY108" s="206" t="s">
        <v>132</v>
      </c>
      <c r="AZ108" s="203"/>
      <c r="BA108" s="203"/>
      <c r="BB108" s="203"/>
      <c r="BC108" s="203"/>
      <c r="BD108" s="203"/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206" t="s">
        <v>21</v>
      </c>
      <c r="BK108" s="203"/>
      <c r="BL108" s="203"/>
      <c r="BM108" s="203"/>
    </row>
    <row r="109" s="2" customForma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9.28" customHeight="1">
      <c r="A110" s="37"/>
      <c r="B110" s="38"/>
      <c r="C110" s="147" t="s">
        <v>110</v>
      </c>
      <c r="D110" s="148"/>
      <c r="E110" s="148"/>
      <c r="F110" s="148"/>
      <c r="G110" s="148"/>
      <c r="H110" s="148"/>
      <c r="I110" s="148"/>
      <c r="J110" s="149">
        <f>ROUND(J96+J102,2)</f>
        <v>0</v>
      </c>
      <c r="K110" s="14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0" t="s">
        <v>133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29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6.25" customHeight="1">
      <c r="A119" s="37"/>
      <c r="B119" s="38"/>
      <c r="C119" s="39"/>
      <c r="D119" s="39"/>
      <c r="E119" s="190" t="str">
        <f>E7</f>
        <v>Oprava rozvodu elektrické energie v úseku Kopřivnice - Štramberk - 2.etapa</v>
      </c>
      <c r="F119" s="29"/>
      <c r="G119" s="29"/>
      <c r="H119" s="2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29" t="s">
        <v>112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30" customHeight="1">
      <c r="A121" s="37"/>
      <c r="B121" s="38"/>
      <c r="C121" s="39"/>
      <c r="D121" s="39"/>
      <c r="E121" s="75" t="str">
        <f>E9</f>
        <v>02-SO01 - ÚOŽI - Oprava rozvodu 6kV - úsek mezi STS Kopřivnice n.n. a STS Kopřivnice os.n.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29" t="s">
        <v>22</v>
      </c>
      <c r="D123" s="39"/>
      <c r="E123" s="39"/>
      <c r="F123" s="24" t="str">
        <f>F12</f>
        <v xml:space="preserve"> </v>
      </c>
      <c r="G123" s="39"/>
      <c r="H123" s="39"/>
      <c r="I123" s="29" t="s">
        <v>24</v>
      </c>
      <c r="J123" s="78" t="str">
        <f>IF(J12="","",J12)</f>
        <v>30. 8. 2019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29" t="s">
        <v>28</v>
      </c>
      <c r="D125" s="39"/>
      <c r="E125" s="39"/>
      <c r="F125" s="24" t="str">
        <f>E15</f>
        <v>Správa železnic s.o., OŘ Ostrava</v>
      </c>
      <c r="G125" s="39"/>
      <c r="H125" s="39"/>
      <c r="I125" s="29" t="s">
        <v>36</v>
      </c>
      <c r="J125" s="33" t="str">
        <f>E21</f>
        <v>SB projekt s.r.o.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29" t="s">
        <v>34</v>
      </c>
      <c r="D126" s="39"/>
      <c r="E126" s="39"/>
      <c r="F126" s="24" t="str">
        <f>IF(E18="","",E18)</f>
        <v>Vyplň údaj</v>
      </c>
      <c r="G126" s="39"/>
      <c r="H126" s="39"/>
      <c r="I126" s="29" t="s">
        <v>41</v>
      </c>
      <c r="J126" s="33" t="str">
        <f>E24</f>
        <v>Ivo Černý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0" customFormat="1" ht="29.28" customHeight="1">
      <c r="A128" s="208"/>
      <c r="B128" s="209"/>
      <c r="C128" s="210" t="s">
        <v>134</v>
      </c>
      <c r="D128" s="211" t="s">
        <v>71</v>
      </c>
      <c r="E128" s="211" t="s">
        <v>67</v>
      </c>
      <c r="F128" s="211" t="s">
        <v>68</v>
      </c>
      <c r="G128" s="211" t="s">
        <v>135</v>
      </c>
      <c r="H128" s="211" t="s">
        <v>136</v>
      </c>
      <c r="I128" s="211" t="s">
        <v>137</v>
      </c>
      <c r="J128" s="211" t="s">
        <v>117</v>
      </c>
      <c r="K128" s="212" t="s">
        <v>138</v>
      </c>
      <c r="L128" s="213"/>
      <c r="M128" s="99" t="s">
        <v>1</v>
      </c>
      <c r="N128" s="100" t="s">
        <v>50</v>
      </c>
      <c r="O128" s="100" t="s">
        <v>139</v>
      </c>
      <c r="P128" s="100" t="s">
        <v>140</v>
      </c>
      <c r="Q128" s="100" t="s">
        <v>141</v>
      </c>
      <c r="R128" s="100" t="s">
        <v>142</v>
      </c>
      <c r="S128" s="100" t="s">
        <v>143</v>
      </c>
      <c r="T128" s="101" t="s">
        <v>144</v>
      </c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</row>
    <row r="129" s="2" customFormat="1" ht="22.8" customHeight="1">
      <c r="A129" s="37"/>
      <c r="B129" s="38"/>
      <c r="C129" s="106" t="s">
        <v>145</v>
      </c>
      <c r="D129" s="39"/>
      <c r="E129" s="39"/>
      <c r="F129" s="39"/>
      <c r="G129" s="39"/>
      <c r="H129" s="39"/>
      <c r="I129" s="39"/>
      <c r="J129" s="214">
        <f>BK129</f>
        <v>0</v>
      </c>
      <c r="K129" s="39"/>
      <c r="L129" s="40"/>
      <c r="M129" s="102"/>
      <c r="N129" s="215"/>
      <c r="O129" s="103"/>
      <c r="P129" s="216">
        <f>P130+P135</f>
        <v>0</v>
      </c>
      <c r="Q129" s="103"/>
      <c r="R129" s="216">
        <f>R130+R135</f>
        <v>48.75</v>
      </c>
      <c r="S129" s="103"/>
      <c r="T129" s="217">
        <f>T130+T135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4" t="s">
        <v>85</v>
      </c>
      <c r="AU129" s="14" t="s">
        <v>119</v>
      </c>
      <c r="BK129" s="218">
        <f>BK130+BK135</f>
        <v>0</v>
      </c>
    </row>
    <row r="130" s="11" customFormat="1" ht="25.92" customHeight="1">
      <c r="A130" s="11"/>
      <c r="B130" s="219"/>
      <c r="C130" s="220"/>
      <c r="D130" s="221" t="s">
        <v>85</v>
      </c>
      <c r="E130" s="222" t="s">
        <v>318</v>
      </c>
      <c r="F130" s="222" t="s">
        <v>319</v>
      </c>
      <c r="G130" s="220"/>
      <c r="H130" s="220"/>
      <c r="I130" s="223"/>
      <c r="J130" s="224">
        <f>BK130</f>
        <v>0</v>
      </c>
      <c r="K130" s="220"/>
      <c r="L130" s="225"/>
      <c r="M130" s="226"/>
      <c r="N130" s="227"/>
      <c r="O130" s="227"/>
      <c r="P130" s="228">
        <f>P131</f>
        <v>0</v>
      </c>
      <c r="Q130" s="227"/>
      <c r="R130" s="228">
        <f>R131</f>
        <v>48.75</v>
      </c>
      <c r="S130" s="227"/>
      <c r="T130" s="229">
        <f>T131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30" t="s">
        <v>21</v>
      </c>
      <c r="AT130" s="231" t="s">
        <v>85</v>
      </c>
      <c r="AU130" s="231" t="s">
        <v>86</v>
      </c>
      <c r="AY130" s="230" t="s">
        <v>147</v>
      </c>
      <c r="BK130" s="232">
        <f>BK131</f>
        <v>0</v>
      </c>
    </row>
    <row r="131" s="11" customFormat="1" ht="22.8" customHeight="1">
      <c r="A131" s="11"/>
      <c r="B131" s="219"/>
      <c r="C131" s="220"/>
      <c r="D131" s="221" t="s">
        <v>85</v>
      </c>
      <c r="E131" s="266" t="s">
        <v>166</v>
      </c>
      <c r="F131" s="266" t="s">
        <v>320</v>
      </c>
      <c r="G131" s="220"/>
      <c r="H131" s="220"/>
      <c r="I131" s="223"/>
      <c r="J131" s="267">
        <f>BK131</f>
        <v>0</v>
      </c>
      <c r="K131" s="220"/>
      <c r="L131" s="225"/>
      <c r="M131" s="226"/>
      <c r="N131" s="227"/>
      <c r="O131" s="227"/>
      <c r="P131" s="228">
        <f>SUM(P132:P134)</f>
        <v>0</v>
      </c>
      <c r="Q131" s="227"/>
      <c r="R131" s="228">
        <f>SUM(R132:R134)</f>
        <v>48.75</v>
      </c>
      <c r="S131" s="227"/>
      <c r="T131" s="229">
        <f>SUM(T132:T134)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30" t="s">
        <v>21</v>
      </c>
      <c r="AT131" s="231" t="s">
        <v>85</v>
      </c>
      <c r="AU131" s="231" t="s">
        <v>21</v>
      </c>
      <c r="AY131" s="230" t="s">
        <v>147</v>
      </c>
      <c r="BK131" s="232">
        <f>SUM(BK132:BK134)</f>
        <v>0</v>
      </c>
    </row>
    <row r="132" s="2" customFormat="1" ht="24.15" customHeight="1">
      <c r="A132" s="37"/>
      <c r="B132" s="38"/>
      <c r="C132" s="233" t="s">
        <v>21</v>
      </c>
      <c r="D132" s="233" t="s">
        <v>148</v>
      </c>
      <c r="E132" s="234" t="s">
        <v>321</v>
      </c>
      <c r="F132" s="235" t="s">
        <v>322</v>
      </c>
      <c r="G132" s="236" t="s">
        <v>164</v>
      </c>
      <c r="H132" s="237">
        <v>100</v>
      </c>
      <c r="I132" s="238"/>
      <c r="J132" s="239">
        <f>ROUND(I132*H132,2)</f>
        <v>0</v>
      </c>
      <c r="K132" s="235" t="s">
        <v>323</v>
      </c>
      <c r="L132" s="40"/>
      <c r="M132" s="240" t="s">
        <v>1</v>
      </c>
      <c r="N132" s="241" t="s">
        <v>51</v>
      </c>
      <c r="O132" s="90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4" t="s">
        <v>153</v>
      </c>
      <c r="AT132" s="244" t="s">
        <v>148</v>
      </c>
      <c r="AU132" s="244" t="s">
        <v>95</v>
      </c>
      <c r="AY132" s="14" t="s">
        <v>147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4" t="s">
        <v>21</v>
      </c>
      <c r="BK132" s="142">
        <f>ROUND(I132*H132,2)</f>
        <v>0</v>
      </c>
      <c r="BL132" s="14" t="s">
        <v>153</v>
      </c>
      <c r="BM132" s="244" t="s">
        <v>95</v>
      </c>
    </row>
    <row r="133" s="2" customFormat="1" ht="16.5" customHeight="1">
      <c r="A133" s="37"/>
      <c r="B133" s="38"/>
      <c r="C133" s="233" t="s">
        <v>95</v>
      </c>
      <c r="D133" s="233" t="s">
        <v>148</v>
      </c>
      <c r="E133" s="234" t="s">
        <v>324</v>
      </c>
      <c r="F133" s="235" t="s">
        <v>325</v>
      </c>
      <c r="G133" s="236" t="s">
        <v>151</v>
      </c>
      <c r="H133" s="237">
        <v>37.5</v>
      </c>
      <c r="I133" s="238"/>
      <c r="J133" s="239">
        <f>ROUND(I133*H133,2)</f>
        <v>0</v>
      </c>
      <c r="K133" s="235" t="s">
        <v>323</v>
      </c>
      <c r="L133" s="40"/>
      <c r="M133" s="240" t="s">
        <v>1</v>
      </c>
      <c r="N133" s="241" t="s">
        <v>51</v>
      </c>
      <c r="O133" s="90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4" t="s">
        <v>153</v>
      </c>
      <c r="AT133" s="244" t="s">
        <v>148</v>
      </c>
      <c r="AU133" s="244" t="s">
        <v>95</v>
      </c>
      <c r="AY133" s="14" t="s">
        <v>147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21</v>
      </c>
      <c r="BK133" s="142">
        <f>ROUND(I133*H133,2)</f>
        <v>0</v>
      </c>
      <c r="BL133" s="14" t="s">
        <v>153</v>
      </c>
      <c r="BM133" s="244" t="s">
        <v>153</v>
      </c>
    </row>
    <row r="134" s="2" customFormat="1" ht="16.5" customHeight="1">
      <c r="A134" s="37"/>
      <c r="B134" s="38"/>
      <c r="C134" s="245" t="s">
        <v>158</v>
      </c>
      <c r="D134" s="245" t="s">
        <v>192</v>
      </c>
      <c r="E134" s="246" t="s">
        <v>326</v>
      </c>
      <c r="F134" s="247" t="s">
        <v>327</v>
      </c>
      <c r="G134" s="248" t="s">
        <v>195</v>
      </c>
      <c r="H134" s="249">
        <v>48.75</v>
      </c>
      <c r="I134" s="250"/>
      <c r="J134" s="251">
        <f>ROUND(I134*H134,2)</f>
        <v>0</v>
      </c>
      <c r="K134" s="247" t="s">
        <v>323</v>
      </c>
      <c r="L134" s="252"/>
      <c r="M134" s="253" t="s">
        <v>1</v>
      </c>
      <c r="N134" s="254" t="s">
        <v>51</v>
      </c>
      <c r="O134" s="90"/>
      <c r="P134" s="242">
        <f>O134*H134</f>
        <v>0</v>
      </c>
      <c r="Q134" s="242">
        <v>1</v>
      </c>
      <c r="R134" s="242">
        <f>Q134*H134</f>
        <v>48.75</v>
      </c>
      <c r="S134" s="242">
        <v>0</v>
      </c>
      <c r="T134" s="24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4" t="s">
        <v>165</v>
      </c>
      <c r="AT134" s="244" t="s">
        <v>192</v>
      </c>
      <c r="AU134" s="244" t="s">
        <v>95</v>
      </c>
      <c r="AY134" s="14" t="s">
        <v>147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21</v>
      </c>
      <c r="BK134" s="142">
        <f>ROUND(I134*H134,2)</f>
        <v>0</v>
      </c>
      <c r="BL134" s="14" t="s">
        <v>153</v>
      </c>
      <c r="BM134" s="244" t="s">
        <v>161</v>
      </c>
    </row>
    <row r="135" s="11" customFormat="1" ht="25.92" customHeight="1">
      <c r="A135" s="11"/>
      <c r="B135" s="219"/>
      <c r="C135" s="220"/>
      <c r="D135" s="221" t="s">
        <v>85</v>
      </c>
      <c r="E135" s="222" t="s">
        <v>328</v>
      </c>
      <c r="F135" s="222" t="s">
        <v>329</v>
      </c>
      <c r="G135" s="220"/>
      <c r="H135" s="220"/>
      <c r="I135" s="223"/>
      <c r="J135" s="224">
        <f>BK135</f>
        <v>0</v>
      </c>
      <c r="K135" s="220"/>
      <c r="L135" s="225"/>
      <c r="M135" s="226"/>
      <c r="N135" s="227"/>
      <c r="O135" s="227"/>
      <c r="P135" s="228">
        <f>SUM(P136:P181)</f>
        <v>0</v>
      </c>
      <c r="Q135" s="227"/>
      <c r="R135" s="228">
        <f>SUM(R136:R181)</f>
        <v>0</v>
      </c>
      <c r="S135" s="227"/>
      <c r="T135" s="229">
        <f>SUM(T136:T181)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30" t="s">
        <v>153</v>
      </c>
      <c r="AT135" s="231" t="s">
        <v>85</v>
      </c>
      <c r="AU135" s="231" t="s">
        <v>86</v>
      </c>
      <c r="AY135" s="230" t="s">
        <v>147</v>
      </c>
      <c r="BK135" s="232">
        <f>SUM(BK136:BK181)</f>
        <v>0</v>
      </c>
    </row>
    <row r="136" s="2" customFormat="1" ht="24.15" customHeight="1">
      <c r="A136" s="37"/>
      <c r="B136" s="38"/>
      <c r="C136" s="233" t="s">
        <v>153</v>
      </c>
      <c r="D136" s="233" t="s">
        <v>148</v>
      </c>
      <c r="E136" s="234" t="s">
        <v>330</v>
      </c>
      <c r="F136" s="235" t="s">
        <v>331</v>
      </c>
      <c r="G136" s="236" t="s">
        <v>157</v>
      </c>
      <c r="H136" s="237">
        <v>770</v>
      </c>
      <c r="I136" s="238"/>
      <c r="J136" s="239">
        <f>ROUND(I136*H136,2)</f>
        <v>0</v>
      </c>
      <c r="K136" s="235" t="s">
        <v>323</v>
      </c>
      <c r="L136" s="40"/>
      <c r="M136" s="240" t="s">
        <v>1</v>
      </c>
      <c r="N136" s="241" t="s">
        <v>51</v>
      </c>
      <c r="O136" s="90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4" t="s">
        <v>332</v>
      </c>
      <c r="AT136" s="244" t="s">
        <v>148</v>
      </c>
      <c r="AU136" s="244" t="s">
        <v>21</v>
      </c>
      <c r="AY136" s="14" t="s">
        <v>147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4" t="s">
        <v>21</v>
      </c>
      <c r="BK136" s="142">
        <f>ROUND(I136*H136,2)</f>
        <v>0</v>
      </c>
      <c r="BL136" s="14" t="s">
        <v>332</v>
      </c>
      <c r="BM136" s="244" t="s">
        <v>165</v>
      </c>
    </row>
    <row r="137" s="2" customFormat="1" ht="24.15" customHeight="1">
      <c r="A137" s="37"/>
      <c r="B137" s="38"/>
      <c r="C137" s="245" t="s">
        <v>166</v>
      </c>
      <c r="D137" s="245" t="s">
        <v>192</v>
      </c>
      <c r="E137" s="246" t="s">
        <v>333</v>
      </c>
      <c r="F137" s="247" t="s">
        <v>334</v>
      </c>
      <c r="G137" s="248" t="s">
        <v>157</v>
      </c>
      <c r="H137" s="249">
        <v>770</v>
      </c>
      <c r="I137" s="250"/>
      <c r="J137" s="251">
        <f>ROUND(I137*H137,2)</f>
        <v>0</v>
      </c>
      <c r="K137" s="247" t="s">
        <v>323</v>
      </c>
      <c r="L137" s="252"/>
      <c r="M137" s="253" t="s">
        <v>1</v>
      </c>
      <c r="N137" s="254" t="s">
        <v>51</v>
      </c>
      <c r="O137" s="90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4" t="s">
        <v>332</v>
      </c>
      <c r="AT137" s="244" t="s">
        <v>192</v>
      </c>
      <c r="AU137" s="244" t="s">
        <v>21</v>
      </c>
      <c r="AY137" s="14" t="s">
        <v>147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21</v>
      </c>
      <c r="BK137" s="142">
        <f>ROUND(I137*H137,2)</f>
        <v>0</v>
      </c>
      <c r="BL137" s="14" t="s">
        <v>332</v>
      </c>
      <c r="BM137" s="244" t="s">
        <v>26</v>
      </c>
    </row>
    <row r="138" s="2" customFormat="1" ht="24.15" customHeight="1">
      <c r="A138" s="37"/>
      <c r="B138" s="38"/>
      <c r="C138" s="233" t="s">
        <v>161</v>
      </c>
      <c r="D138" s="233" t="s">
        <v>148</v>
      </c>
      <c r="E138" s="234" t="s">
        <v>335</v>
      </c>
      <c r="F138" s="235" t="s">
        <v>336</v>
      </c>
      <c r="G138" s="236" t="s">
        <v>239</v>
      </c>
      <c r="H138" s="237">
        <v>2</v>
      </c>
      <c r="I138" s="238"/>
      <c r="J138" s="239">
        <f>ROUND(I138*H138,2)</f>
        <v>0</v>
      </c>
      <c r="K138" s="235" t="s">
        <v>323</v>
      </c>
      <c r="L138" s="40"/>
      <c r="M138" s="240" t="s">
        <v>1</v>
      </c>
      <c r="N138" s="241" t="s">
        <v>51</v>
      </c>
      <c r="O138" s="90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4" t="s">
        <v>332</v>
      </c>
      <c r="AT138" s="244" t="s">
        <v>148</v>
      </c>
      <c r="AU138" s="244" t="s">
        <v>21</v>
      </c>
      <c r="AY138" s="14" t="s">
        <v>147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4" t="s">
        <v>21</v>
      </c>
      <c r="BK138" s="142">
        <f>ROUND(I138*H138,2)</f>
        <v>0</v>
      </c>
      <c r="BL138" s="14" t="s">
        <v>332</v>
      </c>
      <c r="BM138" s="244" t="s">
        <v>169</v>
      </c>
    </row>
    <row r="139" s="2" customFormat="1" ht="21.75" customHeight="1">
      <c r="A139" s="37"/>
      <c r="B139" s="38"/>
      <c r="C139" s="233" t="s">
        <v>174</v>
      </c>
      <c r="D139" s="233" t="s">
        <v>148</v>
      </c>
      <c r="E139" s="234" t="s">
        <v>337</v>
      </c>
      <c r="F139" s="235" t="s">
        <v>338</v>
      </c>
      <c r="G139" s="236" t="s">
        <v>164</v>
      </c>
      <c r="H139" s="237">
        <v>0.45000000000000001</v>
      </c>
      <c r="I139" s="238"/>
      <c r="J139" s="239">
        <f>ROUND(I139*H139,2)</f>
        <v>0</v>
      </c>
      <c r="K139" s="235" t="s">
        <v>323</v>
      </c>
      <c r="L139" s="40"/>
      <c r="M139" s="240" t="s">
        <v>1</v>
      </c>
      <c r="N139" s="241" t="s">
        <v>51</v>
      </c>
      <c r="O139" s="90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4" t="s">
        <v>332</v>
      </c>
      <c r="AT139" s="244" t="s">
        <v>148</v>
      </c>
      <c r="AU139" s="244" t="s">
        <v>21</v>
      </c>
      <c r="AY139" s="14" t="s">
        <v>147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4" t="s">
        <v>21</v>
      </c>
      <c r="BK139" s="142">
        <f>ROUND(I139*H139,2)</f>
        <v>0</v>
      </c>
      <c r="BL139" s="14" t="s">
        <v>332</v>
      </c>
      <c r="BM139" s="244" t="s">
        <v>201</v>
      </c>
    </row>
    <row r="140" s="2" customFormat="1" ht="37.8" customHeight="1">
      <c r="A140" s="37"/>
      <c r="B140" s="38"/>
      <c r="C140" s="233" t="s">
        <v>165</v>
      </c>
      <c r="D140" s="233" t="s">
        <v>148</v>
      </c>
      <c r="E140" s="234" t="s">
        <v>339</v>
      </c>
      <c r="F140" s="235" t="s">
        <v>340</v>
      </c>
      <c r="G140" s="236" t="s">
        <v>239</v>
      </c>
      <c r="H140" s="237">
        <v>2</v>
      </c>
      <c r="I140" s="238"/>
      <c r="J140" s="239">
        <f>ROUND(I140*H140,2)</f>
        <v>0</v>
      </c>
      <c r="K140" s="235" t="s">
        <v>323</v>
      </c>
      <c r="L140" s="40"/>
      <c r="M140" s="240" t="s">
        <v>1</v>
      </c>
      <c r="N140" s="241" t="s">
        <v>51</v>
      </c>
      <c r="O140" s="90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4" t="s">
        <v>332</v>
      </c>
      <c r="AT140" s="244" t="s">
        <v>148</v>
      </c>
      <c r="AU140" s="244" t="s">
        <v>21</v>
      </c>
      <c r="AY140" s="14" t="s">
        <v>147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21</v>
      </c>
      <c r="BK140" s="142">
        <f>ROUND(I140*H140,2)</f>
        <v>0</v>
      </c>
      <c r="BL140" s="14" t="s">
        <v>332</v>
      </c>
      <c r="BM140" s="244" t="s">
        <v>180</v>
      </c>
    </row>
    <row r="141" s="2" customFormat="1" ht="37.8" customHeight="1">
      <c r="A141" s="37"/>
      <c r="B141" s="38"/>
      <c r="C141" s="245" t="s">
        <v>181</v>
      </c>
      <c r="D141" s="245" t="s">
        <v>192</v>
      </c>
      <c r="E141" s="246" t="s">
        <v>341</v>
      </c>
      <c r="F141" s="247" t="s">
        <v>342</v>
      </c>
      <c r="G141" s="248" t="s">
        <v>239</v>
      </c>
      <c r="H141" s="249">
        <v>2</v>
      </c>
      <c r="I141" s="250"/>
      <c r="J141" s="251">
        <f>ROUND(I141*H141,2)</f>
        <v>0</v>
      </c>
      <c r="K141" s="247" t="s">
        <v>323</v>
      </c>
      <c r="L141" s="252"/>
      <c r="M141" s="253" t="s">
        <v>1</v>
      </c>
      <c r="N141" s="254" t="s">
        <v>51</v>
      </c>
      <c r="O141" s="90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4" t="s">
        <v>332</v>
      </c>
      <c r="AT141" s="244" t="s">
        <v>192</v>
      </c>
      <c r="AU141" s="244" t="s">
        <v>21</v>
      </c>
      <c r="AY141" s="14" t="s">
        <v>147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4" t="s">
        <v>21</v>
      </c>
      <c r="BK141" s="142">
        <f>ROUND(I141*H141,2)</f>
        <v>0</v>
      </c>
      <c r="BL141" s="14" t="s">
        <v>332</v>
      </c>
      <c r="BM141" s="244" t="s">
        <v>225</v>
      </c>
    </row>
    <row r="142" s="2" customFormat="1" ht="24.15" customHeight="1">
      <c r="A142" s="37"/>
      <c r="B142" s="38"/>
      <c r="C142" s="233" t="s">
        <v>26</v>
      </c>
      <c r="D142" s="233" t="s">
        <v>148</v>
      </c>
      <c r="E142" s="234" t="s">
        <v>343</v>
      </c>
      <c r="F142" s="235" t="s">
        <v>344</v>
      </c>
      <c r="G142" s="236" t="s">
        <v>157</v>
      </c>
      <c r="H142" s="237">
        <v>208</v>
      </c>
      <c r="I142" s="238"/>
      <c r="J142" s="239">
        <f>ROUND(I142*H142,2)</f>
        <v>0</v>
      </c>
      <c r="K142" s="235" t="s">
        <v>323</v>
      </c>
      <c r="L142" s="40"/>
      <c r="M142" s="240" t="s">
        <v>1</v>
      </c>
      <c r="N142" s="241" t="s">
        <v>51</v>
      </c>
      <c r="O142" s="90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4" t="s">
        <v>332</v>
      </c>
      <c r="AT142" s="244" t="s">
        <v>148</v>
      </c>
      <c r="AU142" s="244" t="s">
        <v>21</v>
      </c>
      <c r="AY142" s="14" t="s">
        <v>147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4" t="s">
        <v>21</v>
      </c>
      <c r="BK142" s="142">
        <f>ROUND(I142*H142,2)</f>
        <v>0</v>
      </c>
      <c r="BL142" s="14" t="s">
        <v>332</v>
      </c>
      <c r="BM142" s="244" t="s">
        <v>345</v>
      </c>
    </row>
    <row r="143" s="2" customFormat="1" ht="37.8" customHeight="1">
      <c r="A143" s="37"/>
      <c r="B143" s="38"/>
      <c r="C143" s="233" t="s">
        <v>188</v>
      </c>
      <c r="D143" s="233" t="s">
        <v>148</v>
      </c>
      <c r="E143" s="234" t="s">
        <v>346</v>
      </c>
      <c r="F143" s="235" t="s">
        <v>347</v>
      </c>
      <c r="G143" s="236" t="s">
        <v>157</v>
      </c>
      <c r="H143" s="237">
        <v>208</v>
      </c>
      <c r="I143" s="238"/>
      <c r="J143" s="239">
        <f>ROUND(I143*H143,2)</f>
        <v>0</v>
      </c>
      <c r="K143" s="235" t="s">
        <v>323</v>
      </c>
      <c r="L143" s="40"/>
      <c r="M143" s="240" t="s">
        <v>1</v>
      </c>
      <c r="N143" s="241" t="s">
        <v>51</v>
      </c>
      <c r="O143" s="90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4" t="s">
        <v>332</v>
      </c>
      <c r="AT143" s="244" t="s">
        <v>148</v>
      </c>
      <c r="AU143" s="244" t="s">
        <v>21</v>
      </c>
      <c r="AY143" s="14" t="s">
        <v>147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4" t="s">
        <v>21</v>
      </c>
      <c r="BK143" s="142">
        <f>ROUND(I143*H143,2)</f>
        <v>0</v>
      </c>
      <c r="BL143" s="14" t="s">
        <v>332</v>
      </c>
      <c r="BM143" s="244" t="s">
        <v>348</v>
      </c>
    </row>
    <row r="144" s="2" customFormat="1" ht="37.8" customHeight="1">
      <c r="A144" s="37"/>
      <c r="B144" s="38"/>
      <c r="C144" s="233" t="s">
        <v>169</v>
      </c>
      <c r="D144" s="233" t="s">
        <v>148</v>
      </c>
      <c r="E144" s="234" t="s">
        <v>349</v>
      </c>
      <c r="F144" s="235" t="s">
        <v>350</v>
      </c>
      <c r="G144" s="236" t="s">
        <v>157</v>
      </c>
      <c r="H144" s="237">
        <v>208</v>
      </c>
      <c r="I144" s="238"/>
      <c r="J144" s="239">
        <f>ROUND(I144*H144,2)</f>
        <v>0</v>
      </c>
      <c r="K144" s="235" t="s">
        <v>323</v>
      </c>
      <c r="L144" s="40"/>
      <c r="M144" s="240" t="s">
        <v>1</v>
      </c>
      <c r="N144" s="241" t="s">
        <v>51</v>
      </c>
      <c r="O144" s="90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4" t="s">
        <v>332</v>
      </c>
      <c r="AT144" s="244" t="s">
        <v>148</v>
      </c>
      <c r="AU144" s="244" t="s">
        <v>21</v>
      </c>
      <c r="AY144" s="14" t="s">
        <v>147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4" t="s">
        <v>21</v>
      </c>
      <c r="BK144" s="142">
        <f>ROUND(I144*H144,2)</f>
        <v>0</v>
      </c>
      <c r="BL144" s="14" t="s">
        <v>332</v>
      </c>
      <c r="BM144" s="244" t="s">
        <v>351</v>
      </c>
    </row>
    <row r="145" s="2" customFormat="1" ht="16.5" customHeight="1">
      <c r="A145" s="37"/>
      <c r="B145" s="38"/>
      <c r="C145" s="233" t="s">
        <v>197</v>
      </c>
      <c r="D145" s="233" t="s">
        <v>148</v>
      </c>
      <c r="E145" s="234" t="s">
        <v>352</v>
      </c>
      <c r="F145" s="235" t="s">
        <v>353</v>
      </c>
      <c r="G145" s="236" t="s">
        <v>157</v>
      </c>
      <c r="H145" s="237">
        <v>2290</v>
      </c>
      <c r="I145" s="238"/>
      <c r="J145" s="239">
        <f>ROUND(I145*H145,2)</f>
        <v>0</v>
      </c>
      <c r="K145" s="235" t="s">
        <v>323</v>
      </c>
      <c r="L145" s="40"/>
      <c r="M145" s="240" t="s">
        <v>1</v>
      </c>
      <c r="N145" s="241" t="s">
        <v>51</v>
      </c>
      <c r="O145" s="90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4" t="s">
        <v>332</v>
      </c>
      <c r="AT145" s="244" t="s">
        <v>148</v>
      </c>
      <c r="AU145" s="244" t="s">
        <v>21</v>
      </c>
      <c r="AY145" s="14" t="s">
        <v>147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4" t="s">
        <v>21</v>
      </c>
      <c r="BK145" s="142">
        <f>ROUND(I145*H145,2)</f>
        <v>0</v>
      </c>
      <c r="BL145" s="14" t="s">
        <v>332</v>
      </c>
      <c r="BM145" s="244" t="s">
        <v>196</v>
      </c>
    </row>
    <row r="146" s="2" customFormat="1" ht="33" customHeight="1">
      <c r="A146" s="37"/>
      <c r="B146" s="38"/>
      <c r="C146" s="245" t="s">
        <v>201</v>
      </c>
      <c r="D146" s="245" t="s">
        <v>192</v>
      </c>
      <c r="E146" s="246" t="s">
        <v>354</v>
      </c>
      <c r="F146" s="247" t="s">
        <v>355</v>
      </c>
      <c r="G146" s="248" t="s">
        <v>157</v>
      </c>
      <c r="H146" s="249">
        <v>2290</v>
      </c>
      <c r="I146" s="250"/>
      <c r="J146" s="251">
        <f>ROUND(I146*H146,2)</f>
        <v>0</v>
      </c>
      <c r="K146" s="247" t="s">
        <v>323</v>
      </c>
      <c r="L146" s="252"/>
      <c r="M146" s="253" t="s">
        <v>1</v>
      </c>
      <c r="N146" s="254" t="s">
        <v>51</v>
      </c>
      <c r="O146" s="90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4" t="s">
        <v>332</v>
      </c>
      <c r="AT146" s="244" t="s">
        <v>192</v>
      </c>
      <c r="AU146" s="244" t="s">
        <v>21</v>
      </c>
      <c r="AY146" s="14" t="s">
        <v>147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4" t="s">
        <v>21</v>
      </c>
      <c r="BK146" s="142">
        <f>ROUND(I146*H146,2)</f>
        <v>0</v>
      </c>
      <c r="BL146" s="14" t="s">
        <v>332</v>
      </c>
      <c r="BM146" s="244" t="s">
        <v>356</v>
      </c>
    </row>
    <row r="147" s="2" customFormat="1" ht="21.75" customHeight="1">
      <c r="A147" s="37"/>
      <c r="B147" s="38"/>
      <c r="C147" s="233" t="s">
        <v>8</v>
      </c>
      <c r="D147" s="233" t="s">
        <v>148</v>
      </c>
      <c r="E147" s="234" t="s">
        <v>357</v>
      </c>
      <c r="F147" s="235" t="s">
        <v>358</v>
      </c>
      <c r="G147" s="236" t="s">
        <v>239</v>
      </c>
      <c r="H147" s="237">
        <v>4</v>
      </c>
      <c r="I147" s="238"/>
      <c r="J147" s="239">
        <f>ROUND(I147*H147,2)</f>
        <v>0</v>
      </c>
      <c r="K147" s="235" t="s">
        <v>323</v>
      </c>
      <c r="L147" s="40"/>
      <c r="M147" s="240" t="s">
        <v>1</v>
      </c>
      <c r="N147" s="241" t="s">
        <v>51</v>
      </c>
      <c r="O147" s="90"/>
      <c r="P147" s="242">
        <f>O147*H147</f>
        <v>0</v>
      </c>
      <c r="Q147" s="242">
        <v>0</v>
      </c>
      <c r="R147" s="242">
        <f>Q147*H147</f>
        <v>0</v>
      </c>
      <c r="S147" s="242">
        <v>0</v>
      </c>
      <c r="T147" s="24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4" t="s">
        <v>332</v>
      </c>
      <c r="AT147" s="244" t="s">
        <v>148</v>
      </c>
      <c r="AU147" s="244" t="s">
        <v>21</v>
      </c>
      <c r="AY147" s="14" t="s">
        <v>147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4" t="s">
        <v>21</v>
      </c>
      <c r="BK147" s="142">
        <f>ROUND(I147*H147,2)</f>
        <v>0</v>
      </c>
      <c r="BL147" s="14" t="s">
        <v>332</v>
      </c>
      <c r="BM147" s="244" t="s">
        <v>263</v>
      </c>
    </row>
    <row r="148" s="2" customFormat="1" ht="37.8" customHeight="1">
      <c r="A148" s="37"/>
      <c r="B148" s="38"/>
      <c r="C148" s="245" t="s">
        <v>208</v>
      </c>
      <c r="D148" s="245" t="s">
        <v>192</v>
      </c>
      <c r="E148" s="246" t="s">
        <v>359</v>
      </c>
      <c r="F148" s="247" t="s">
        <v>360</v>
      </c>
      <c r="G148" s="248" t="s">
        <v>239</v>
      </c>
      <c r="H148" s="249">
        <v>4</v>
      </c>
      <c r="I148" s="250"/>
      <c r="J148" s="251">
        <f>ROUND(I148*H148,2)</f>
        <v>0</v>
      </c>
      <c r="K148" s="247" t="s">
        <v>323</v>
      </c>
      <c r="L148" s="252"/>
      <c r="M148" s="253" t="s">
        <v>1</v>
      </c>
      <c r="N148" s="254" t="s">
        <v>51</v>
      </c>
      <c r="O148" s="90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4" t="s">
        <v>332</v>
      </c>
      <c r="AT148" s="244" t="s">
        <v>192</v>
      </c>
      <c r="AU148" s="244" t="s">
        <v>21</v>
      </c>
      <c r="AY148" s="14" t="s">
        <v>147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4" t="s">
        <v>21</v>
      </c>
      <c r="BK148" s="142">
        <f>ROUND(I148*H148,2)</f>
        <v>0</v>
      </c>
      <c r="BL148" s="14" t="s">
        <v>332</v>
      </c>
      <c r="BM148" s="244" t="s">
        <v>361</v>
      </c>
    </row>
    <row r="149" s="2" customFormat="1" ht="21.75" customHeight="1">
      <c r="A149" s="37"/>
      <c r="B149" s="38"/>
      <c r="C149" s="233" t="s">
        <v>212</v>
      </c>
      <c r="D149" s="233" t="s">
        <v>148</v>
      </c>
      <c r="E149" s="234" t="s">
        <v>362</v>
      </c>
      <c r="F149" s="235" t="s">
        <v>363</v>
      </c>
      <c r="G149" s="236" t="s">
        <v>239</v>
      </c>
      <c r="H149" s="237">
        <v>2</v>
      </c>
      <c r="I149" s="238"/>
      <c r="J149" s="239">
        <f>ROUND(I149*H149,2)</f>
        <v>0</v>
      </c>
      <c r="K149" s="235" t="s">
        <v>323</v>
      </c>
      <c r="L149" s="40"/>
      <c r="M149" s="240" t="s">
        <v>1</v>
      </c>
      <c r="N149" s="241" t="s">
        <v>51</v>
      </c>
      <c r="O149" s="90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4" t="s">
        <v>332</v>
      </c>
      <c r="AT149" s="244" t="s">
        <v>148</v>
      </c>
      <c r="AU149" s="244" t="s">
        <v>21</v>
      </c>
      <c r="AY149" s="14" t="s">
        <v>147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4" t="s">
        <v>21</v>
      </c>
      <c r="BK149" s="142">
        <f>ROUND(I149*H149,2)</f>
        <v>0</v>
      </c>
      <c r="BL149" s="14" t="s">
        <v>332</v>
      </c>
      <c r="BM149" s="244" t="s">
        <v>281</v>
      </c>
    </row>
    <row r="150" s="2" customFormat="1" ht="44.25" customHeight="1">
      <c r="A150" s="37"/>
      <c r="B150" s="38"/>
      <c r="C150" s="245" t="s">
        <v>180</v>
      </c>
      <c r="D150" s="245" t="s">
        <v>192</v>
      </c>
      <c r="E150" s="246" t="s">
        <v>364</v>
      </c>
      <c r="F150" s="247" t="s">
        <v>365</v>
      </c>
      <c r="G150" s="248" t="s">
        <v>239</v>
      </c>
      <c r="H150" s="249">
        <v>2</v>
      </c>
      <c r="I150" s="250"/>
      <c r="J150" s="251">
        <f>ROUND(I150*H150,2)</f>
        <v>0</v>
      </c>
      <c r="K150" s="247" t="s">
        <v>323</v>
      </c>
      <c r="L150" s="252"/>
      <c r="M150" s="253" t="s">
        <v>1</v>
      </c>
      <c r="N150" s="254" t="s">
        <v>51</v>
      </c>
      <c r="O150" s="90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4" t="s">
        <v>332</v>
      </c>
      <c r="AT150" s="244" t="s">
        <v>192</v>
      </c>
      <c r="AU150" s="244" t="s">
        <v>21</v>
      </c>
      <c r="AY150" s="14" t="s">
        <v>147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4" t="s">
        <v>21</v>
      </c>
      <c r="BK150" s="142">
        <f>ROUND(I150*H150,2)</f>
        <v>0</v>
      </c>
      <c r="BL150" s="14" t="s">
        <v>332</v>
      </c>
      <c r="BM150" s="244" t="s">
        <v>289</v>
      </c>
    </row>
    <row r="151" s="2" customFormat="1" ht="24.15" customHeight="1">
      <c r="A151" s="37"/>
      <c r="B151" s="38"/>
      <c r="C151" s="233" t="s">
        <v>221</v>
      </c>
      <c r="D151" s="233" t="s">
        <v>148</v>
      </c>
      <c r="E151" s="234" t="s">
        <v>366</v>
      </c>
      <c r="F151" s="235" t="s">
        <v>367</v>
      </c>
      <c r="G151" s="236" t="s">
        <v>157</v>
      </c>
      <c r="H151" s="237">
        <v>20</v>
      </c>
      <c r="I151" s="238"/>
      <c r="J151" s="239">
        <f>ROUND(I151*H151,2)</f>
        <v>0</v>
      </c>
      <c r="K151" s="235" t="s">
        <v>323</v>
      </c>
      <c r="L151" s="40"/>
      <c r="M151" s="240" t="s">
        <v>1</v>
      </c>
      <c r="N151" s="241" t="s">
        <v>51</v>
      </c>
      <c r="O151" s="90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4" t="s">
        <v>332</v>
      </c>
      <c r="AT151" s="244" t="s">
        <v>148</v>
      </c>
      <c r="AU151" s="244" t="s">
        <v>21</v>
      </c>
      <c r="AY151" s="14" t="s">
        <v>147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4" t="s">
        <v>21</v>
      </c>
      <c r="BK151" s="142">
        <f>ROUND(I151*H151,2)</f>
        <v>0</v>
      </c>
      <c r="BL151" s="14" t="s">
        <v>332</v>
      </c>
      <c r="BM151" s="244" t="s">
        <v>300</v>
      </c>
    </row>
    <row r="152" s="2" customFormat="1" ht="24.15" customHeight="1">
      <c r="A152" s="37"/>
      <c r="B152" s="38"/>
      <c r="C152" s="233" t="s">
        <v>225</v>
      </c>
      <c r="D152" s="233" t="s">
        <v>148</v>
      </c>
      <c r="E152" s="234" t="s">
        <v>368</v>
      </c>
      <c r="F152" s="235" t="s">
        <v>369</v>
      </c>
      <c r="G152" s="236" t="s">
        <v>157</v>
      </c>
      <c r="H152" s="237">
        <v>10</v>
      </c>
      <c r="I152" s="238"/>
      <c r="J152" s="239">
        <f>ROUND(I152*H152,2)</f>
        <v>0</v>
      </c>
      <c r="K152" s="235" t="s">
        <v>323</v>
      </c>
      <c r="L152" s="40"/>
      <c r="M152" s="240" t="s">
        <v>1</v>
      </c>
      <c r="N152" s="241" t="s">
        <v>51</v>
      </c>
      <c r="O152" s="90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4" t="s">
        <v>332</v>
      </c>
      <c r="AT152" s="244" t="s">
        <v>148</v>
      </c>
      <c r="AU152" s="244" t="s">
        <v>21</v>
      </c>
      <c r="AY152" s="14" t="s">
        <v>147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4" t="s">
        <v>21</v>
      </c>
      <c r="BK152" s="142">
        <f>ROUND(I152*H152,2)</f>
        <v>0</v>
      </c>
      <c r="BL152" s="14" t="s">
        <v>332</v>
      </c>
      <c r="BM152" s="244" t="s">
        <v>220</v>
      </c>
    </row>
    <row r="153" s="2" customFormat="1" ht="24.15" customHeight="1">
      <c r="A153" s="37"/>
      <c r="B153" s="38"/>
      <c r="C153" s="233" t="s">
        <v>7</v>
      </c>
      <c r="D153" s="233" t="s">
        <v>148</v>
      </c>
      <c r="E153" s="234" t="s">
        <v>370</v>
      </c>
      <c r="F153" s="235" t="s">
        <v>371</v>
      </c>
      <c r="G153" s="236" t="s">
        <v>239</v>
      </c>
      <c r="H153" s="237">
        <v>50</v>
      </c>
      <c r="I153" s="238"/>
      <c r="J153" s="239">
        <f>ROUND(I153*H153,2)</f>
        <v>0</v>
      </c>
      <c r="K153" s="235" t="s">
        <v>323</v>
      </c>
      <c r="L153" s="40"/>
      <c r="M153" s="240" t="s">
        <v>1</v>
      </c>
      <c r="N153" s="241" t="s">
        <v>51</v>
      </c>
      <c r="O153" s="90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4" t="s">
        <v>332</v>
      </c>
      <c r="AT153" s="244" t="s">
        <v>148</v>
      </c>
      <c r="AU153" s="244" t="s">
        <v>21</v>
      </c>
      <c r="AY153" s="14" t="s">
        <v>147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4" t="s">
        <v>21</v>
      </c>
      <c r="BK153" s="142">
        <f>ROUND(I153*H153,2)</f>
        <v>0</v>
      </c>
      <c r="BL153" s="14" t="s">
        <v>332</v>
      </c>
      <c r="BM153" s="244" t="s">
        <v>224</v>
      </c>
    </row>
    <row r="154" s="2" customFormat="1" ht="24.15" customHeight="1">
      <c r="A154" s="37"/>
      <c r="B154" s="38"/>
      <c r="C154" s="245" t="s">
        <v>232</v>
      </c>
      <c r="D154" s="245" t="s">
        <v>192</v>
      </c>
      <c r="E154" s="246" t="s">
        <v>372</v>
      </c>
      <c r="F154" s="247" t="s">
        <v>373</v>
      </c>
      <c r="G154" s="248" t="s">
        <v>374</v>
      </c>
      <c r="H154" s="249">
        <v>1</v>
      </c>
      <c r="I154" s="250"/>
      <c r="J154" s="251">
        <f>ROUND(I154*H154,2)</f>
        <v>0</v>
      </c>
      <c r="K154" s="247" t="s">
        <v>323</v>
      </c>
      <c r="L154" s="252"/>
      <c r="M154" s="253" t="s">
        <v>1</v>
      </c>
      <c r="N154" s="254" t="s">
        <v>51</v>
      </c>
      <c r="O154" s="90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4" t="s">
        <v>332</v>
      </c>
      <c r="AT154" s="244" t="s">
        <v>192</v>
      </c>
      <c r="AU154" s="244" t="s">
        <v>21</v>
      </c>
      <c r="AY154" s="14" t="s">
        <v>147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4" t="s">
        <v>21</v>
      </c>
      <c r="BK154" s="142">
        <f>ROUND(I154*H154,2)</f>
        <v>0</v>
      </c>
      <c r="BL154" s="14" t="s">
        <v>332</v>
      </c>
      <c r="BM154" s="244" t="s">
        <v>375</v>
      </c>
    </row>
    <row r="155" s="2" customFormat="1" ht="24.15" customHeight="1">
      <c r="A155" s="37"/>
      <c r="B155" s="38"/>
      <c r="C155" s="233" t="s">
        <v>236</v>
      </c>
      <c r="D155" s="233" t="s">
        <v>148</v>
      </c>
      <c r="E155" s="234" t="s">
        <v>376</v>
      </c>
      <c r="F155" s="235" t="s">
        <v>377</v>
      </c>
      <c r="G155" s="236" t="s">
        <v>239</v>
      </c>
      <c r="H155" s="237">
        <v>10</v>
      </c>
      <c r="I155" s="238"/>
      <c r="J155" s="239">
        <f>ROUND(I155*H155,2)</f>
        <v>0</v>
      </c>
      <c r="K155" s="235" t="s">
        <v>323</v>
      </c>
      <c r="L155" s="40"/>
      <c r="M155" s="240" t="s">
        <v>1</v>
      </c>
      <c r="N155" s="241" t="s">
        <v>51</v>
      </c>
      <c r="O155" s="90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4" t="s">
        <v>332</v>
      </c>
      <c r="AT155" s="244" t="s">
        <v>148</v>
      </c>
      <c r="AU155" s="244" t="s">
        <v>21</v>
      </c>
      <c r="AY155" s="14" t="s">
        <v>147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4" t="s">
        <v>21</v>
      </c>
      <c r="BK155" s="142">
        <f>ROUND(I155*H155,2)</f>
        <v>0</v>
      </c>
      <c r="BL155" s="14" t="s">
        <v>332</v>
      </c>
      <c r="BM155" s="244" t="s">
        <v>378</v>
      </c>
    </row>
    <row r="156" s="2" customFormat="1" ht="37.8" customHeight="1">
      <c r="A156" s="37"/>
      <c r="B156" s="38"/>
      <c r="C156" s="233" t="s">
        <v>241</v>
      </c>
      <c r="D156" s="233" t="s">
        <v>148</v>
      </c>
      <c r="E156" s="234" t="s">
        <v>379</v>
      </c>
      <c r="F156" s="235" t="s">
        <v>380</v>
      </c>
      <c r="G156" s="236" t="s">
        <v>239</v>
      </c>
      <c r="H156" s="237">
        <v>1</v>
      </c>
      <c r="I156" s="238"/>
      <c r="J156" s="239">
        <f>ROUND(I156*H156,2)</f>
        <v>0</v>
      </c>
      <c r="K156" s="235" t="s">
        <v>323</v>
      </c>
      <c r="L156" s="40"/>
      <c r="M156" s="240" t="s">
        <v>1</v>
      </c>
      <c r="N156" s="241" t="s">
        <v>51</v>
      </c>
      <c r="O156" s="90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4" t="s">
        <v>332</v>
      </c>
      <c r="AT156" s="244" t="s">
        <v>148</v>
      </c>
      <c r="AU156" s="244" t="s">
        <v>21</v>
      </c>
      <c r="AY156" s="14" t="s">
        <v>147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4" t="s">
        <v>21</v>
      </c>
      <c r="BK156" s="142">
        <f>ROUND(I156*H156,2)</f>
        <v>0</v>
      </c>
      <c r="BL156" s="14" t="s">
        <v>332</v>
      </c>
      <c r="BM156" s="244" t="s">
        <v>381</v>
      </c>
    </row>
    <row r="157" s="2" customFormat="1" ht="33" customHeight="1">
      <c r="A157" s="37"/>
      <c r="B157" s="38"/>
      <c r="C157" s="233" t="s">
        <v>245</v>
      </c>
      <c r="D157" s="233" t="s">
        <v>148</v>
      </c>
      <c r="E157" s="234" t="s">
        <v>382</v>
      </c>
      <c r="F157" s="235" t="s">
        <v>383</v>
      </c>
      <c r="G157" s="236" t="s">
        <v>239</v>
      </c>
      <c r="H157" s="237">
        <v>7</v>
      </c>
      <c r="I157" s="238"/>
      <c r="J157" s="239">
        <f>ROUND(I157*H157,2)</f>
        <v>0</v>
      </c>
      <c r="K157" s="235" t="s">
        <v>323</v>
      </c>
      <c r="L157" s="40"/>
      <c r="M157" s="240" t="s">
        <v>1</v>
      </c>
      <c r="N157" s="241" t="s">
        <v>51</v>
      </c>
      <c r="O157" s="90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4" t="s">
        <v>332</v>
      </c>
      <c r="AT157" s="244" t="s">
        <v>148</v>
      </c>
      <c r="AU157" s="244" t="s">
        <v>21</v>
      </c>
      <c r="AY157" s="14" t="s">
        <v>147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4" t="s">
        <v>21</v>
      </c>
      <c r="BK157" s="142">
        <f>ROUND(I157*H157,2)</f>
        <v>0</v>
      </c>
      <c r="BL157" s="14" t="s">
        <v>332</v>
      </c>
      <c r="BM157" s="244" t="s">
        <v>384</v>
      </c>
    </row>
    <row r="158" s="2" customFormat="1" ht="55.5" customHeight="1">
      <c r="A158" s="37"/>
      <c r="B158" s="38"/>
      <c r="C158" s="233" t="s">
        <v>196</v>
      </c>
      <c r="D158" s="233" t="s">
        <v>148</v>
      </c>
      <c r="E158" s="234" t="s">
        <v>385</v>
      </c>
      <c r="F158" s="235" t="s">
        <v>386</v>
      </c>
      <c r="G158" s="236" t="s">
        <v>239</v>
      </c>
      <c r="H158" s="237">
        <v>1</v>
      </c>
      <c r="I158" s="238"/>
      <c r="J158" s="239">
        <f>ROUND(I158*H158,2)</f>
        <v>0</v>
      </c>
      <c r="K158" s="235" t="s">
        <v>323</v>
      </c>
      <c r="L158" s="40"/>
      <c r="M158" s="240" t="s">
        <v>1</v>
      </c>
      <c r="N158" s="241" t="s">
        <v>51</v>
      </c>
      <c r="O158" s="90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4" t="s">
        <v>332</v>
      </c>
      <c r="AT158" s="244" t="s">
        <v>148</v>
      </c>
      <c r="AU158" s="244" t="s">
        <v>21</v>
      </c>
      <c r="AY158" s="14" t="s">
        <v>147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4" t="s">
        <v>21</v>
      </c>
      <c r="BK158" s="142">
        <f>ROUND(I158*H158,2)</f>
        <v>0</v>
      </c>
      <c r="BL158" s="14" t="s">
        <v>332</v>
      </c>
      <c r="BM158" s="244" t="s">
        <v>387</v>
      </c>
    </row>
    <row r="159" s="2" customFormat="1" ht="49.05" customHeight="1">
      <c r="A159" s="37"/>
      <c r="B159" s="38"/>
      <c r="C159" s="233" t="s">
        <v>252</v>
      </c>
      <c r="D159" s="233" t="s">
        <v>148</v>
      </c>
      <c r="E159" s="234" t="s">
        <v>388</v>
      </c>
      <c r="F159" s="235" t="s">
        <v>389</v>
      </c>
      <c r="G159" s="236" t="s">
        <v>239</v>
      </c>
      <c r="H159" s="237">
        <v>7</v>
      </c>
      <c r="I159" s="238"/>
      <c r="J159" s="239">
        <f>ROUND(I159*H159,2)</f>
        <v>0</v>
      </c>
      <c r="K159" s="235" t="s">
        <v>323</v>
      </c>
      <c r="L159" s="40"/>
      <c r="M159" s="240" t="s">
        <v>1</v>
      </c>
      <c r="N159" s="241" t="s">
        <v>51</v>
      </c>
      <c r="O159" s="90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4" t="s">
        <v>332</v>
      </c>
      <c r="AT159" s="244" t="s">
        <v>148</v>
      </c>
      <c r="AU159" s="244" t="s">
        <v>21</v>
      </c>
      <c r="AY159" s="14" t="s">
        <v>147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4" t="s">
        <v>21</v>
      </c>
      <c r="BK159" s="142">
        <f>ROUND(I159*H159,2)</f>
        <v>0</v>
      </c>
      <c r="BL159" s="14" t="s">
        <v>332</v>
      </c>
      <c r="BM159" s="244" t="s">
        <v>390</v>
      </c>
    </row>
    <row r="160" s="2" customFormat="1" ht="24.15" customHeight="1">
      <c r="A160" s="37"/>
      <c r="B160" s="38"/>
      <c r="C160" s="233" t="s">
        <v>200</v>
      </c>
      <c r="D160" s="233" t="s">
        <v>148</v>
      </c>
      <c r="E160" s="234" t="s">
        <v>391</v>
      </c>
      <c r="F160" s="235" t="s">
        <v>392</v>
      </c>
      <c r="G160" s="236" t="s">
        <v>239</v>
      </c>
      <c r="H160" s="237">
        <v>1</v>
      </c>
      <c r="I160" s="238"/>
      <c r="J160" s="239">
        <f>ROUND(I160*H160,2)</f>
        <v>0</v>
      </c>
      <c r="K160" s="235" t="s">
        <v>323</v>
      </c>
      <c r="L160" s="40"/>
      <c r="M160" s="240" t="s">
        <v>1</v>
      </c>
      <c r="N160" s="241" t="s">
        <v>51</v>
      </c>
      <c r="O160" s="90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4" t="s">
        <v>332</v>
      </c>
      <c r="AT160" s="244" t="s">
        <v>148</v>
      </c>
      <c r="AU160" s="244" t="s">
        <v>21</v>
      </c>
      <c r="AY160" s="14" t="s">
        <v>147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4" t="s">
        <v>21</v>
      </c>
      <c r="BK160" s="142">
        <f>ROUND(I160*H160,2)</f>
        <v>0</v>
      </c>
      <c r="BL160" s="14" t="s">
        <v>332</v>
      </c>
      <c r="BM160" s="244" t="s">
        <v>235</v>
      </c>
    </row>
    <row r="161" s="2" customFormat="1" ht="16.5" customHeight="1">
      <c r="A161" s="37"/>
      <c r="B161" s="38"/>
      <c r="C161" s="233" t="s">
        <v>259</v>
      </c>
      <c r="D161" s="233" t="s">
        <v>148</v>
      </c>
      <c r="E161" s="234" t="s">
        <v>393</v>
      </c>
      <c r="F161" s="235" t="s">
        <v>394</v>
      </c>
      <c r="G161" s="236" t="s">
        <v>395</v>
      </c>
      <c r="H161" s="237">
        <v>36</v>
      </c>
      <c r="I161" s="238"/>
      <c r="J161" s="239">
        <f>ROUND(I161*H161,2)</f>
        <v>0</v>
      </c>
      <c r="K161" s="235" t="s">
        <v>323</v>
      </c>
      <c r="L161" s="40"/>
      <c r="M161" s="240" t="s">
        <v>1</v>
      </c>
      <c r="N161" s="241" t="s">
        <v>51</v>
      </c>
      <c r="O161" s="90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4" t="s">
        <v>332</v>
      </c>
      <c r="AT161" s="244" t="s">
        <v>148</v>
      </c>
      <c r="AU161" s="244" t="s">
        <v>21</v>
      </c>
      <c r="AY161" s="14" t="s">
        <v>147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4" t="s">
        <v>21</v>
      </c>
      <c r="BK161" s="142">
        <f>ROUND(I161*H161,2)</f>
        <v>0</v>
      </c>
      <c r="BL161" s="14" t="s">
        <v>332</v>
      </c>
      <c r="BM161" s="244" t="s">
        <v>244</v>
      </c>
    </row>
    <row r="162" s="2" customFormat="1" ht="16.5" customHeight="1">
      <c r="A162" s="37"/>
      <c r="B162" s="38"/>
      <c r="C162" s="233" t="s">
        <v>263</v>
      </c>
      <c r="D162" s="233" t="s">
        <v>148</v>
      </c>
      <c r="E162" s="234" t="s">
        <v>396</v>
      </c>
      <c r="F162" s="235" t="s">
        <v>397</v>
      </c>
      <c r="G162" s="236" t="s">
        <v>395</v>
      </c>
      <c r="H162" s="237">
        <v>24</v>
      </c>
      <c r="I162" s="238"/>
      <c r="J162" s="239">
        <f>ROUND(I162*H162,2)</f>
        <v>0</v>
      </c>
      <c r="K162" s="235" t="s">
        <v>323</v>
      </c>
      <c r="L162" s="40"/>
      <c r="M162" s="240" t="s">
        <v>1</v>
      </c>
      <c r="N162" s="241" t="s">
        <v>51</v>
      </c>
      <c r="O162" s="90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4" t="s">
        <v>332</v>
      </c>
      <c r="AT162" s="244" t="s">
        <v>148</v>
      </c>
      <c r="AU162" s="244" t="s">
        <v>21</v>
      </c>
      <c r="AY162" s="14" t="s">
        <v>147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4" t="s">
        <v>21</v>
      </c>
      <c r="BK162" s="142">
        <f>ROUND(I162*H162,2)</f>
        <v>0</v>
      </c>
      <c r="BL162" s="14" t="s">
        <v>332</v>
      </c>
      <c r="BM162" s="244" t="s">
        <v>248</v>
      </c>
    </row>
    <row r="163" s="2" customFormat="1" ht="24.15" customHeight="1">
      <c r="A163" s="37"/>
      <c r="B163" s="38"/>
      <c r="C163" s="233" t="s">
        <v>267</v>
      </c>
      <c r="D163" s="233" t="s">
        <v>148</v>
      </c>
      <c r="E163" s="234" t="s">
        <v>398</v>
      </c>
      <c r="F163" s="235" t="s">
        <v>399</v>
      </c>
      <c r="G163" s="236" t="s">
        <v>157</v>
      </c>
      <c r="H163" s="237">
        <v>4580</v>
      </c>
      <c r="I163" s="238"/>
      <c r="J163" s="239">
        <f>ROUND(I163*H163,2)</f>
        <v>0</v>
      </c>
      <c r="K163" s="235" t="s">
        <v>323</v>
      </c>
      <c r="L163" s="40"/>
      <c r="M163" s="240" t="s">
        <v>1</v>
      </c>
      <c r="N163" s="241" t="s">
        <v>51</v>
      </c>
      <c r="O163" s="90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4" t="s">
        <v>332</v>
      </c>
      <c r="AT163" s="244" t="s">
        <v>148</v>
      </c>
      <c r="AU163" s="244" t="s">
        <v>21</v>
      </c>
      <c r="AY163" s="14" t="s">
        <v>147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4" t="s">
        <v>21</v>
      </c>
      <c r="BK163" s="142">
        <f>ROUND(I163*H163,2)</f>
        <v>0</v>
      </c>
      <c r="BL163" s="14" t="s">
        <v>332</v>
      </c>
      <c r="BM163" s="244" t="s">
        <v>400</v>
      </c>
    </row>
    <row r="164" s="2" customFormat="1" ht="24.15" customHeight="1">
      <c r="A164" s="37"/>
      <c r="B164" s="38"/>
      <c r="C164" s="245" t="s">
        <v>271</v>
      </c>
      <c r="D164" s="245" t="s">
        <v>192</v>
      </c>
      <c r="E164" s="246" t="s">
        <v>401</v>
      </c>
      <c r="F164" s="247" t="s">
        <v>402</v>
      </c>
      <c r="G164" s="248" t="s">
        <v>157</v>
      </c>
      <c r="H164" s="249">
        <v>4580</v>
      </c>
      <c r="I164" s="250"/>
      <c r="J164" s="251">
        <f>ROUND(I164*H164,2)</f>
        <v>0</v>
      </c>
      <c r="K164" s="247" t="s">
        <v>323</v>
      </c>
      <c r="L164" s="252"/>
      <c r="M164" s="253" t="s">
        <v>1</v>
      </c>
      <c r="N164" s="254" t="s">
        <v>51</v>
      </c>
      <c r="O164" s="90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4" t="s">
        <v>332</v>
      </c>
      <c r="AT164" s="244" t="s">
        <v>192</v>
      </c>
      <c r="AU164" s="244" t="s">
        <v>21</v>
      </c>
      <c r="AY164" s="14" t="s">
        <v>147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4" t="s">
        <v>21</v>
      </c>
      <c r="BK164" s="142">
        <f>ROUND(I164*H164,2)</f>
        <v>0</v>
      </c>
      <c r="BL164" s="14" t="s">
        <v>332</v>
      </c>
      <c r="BM164" s="244" t="s">
        <v>403</v>
      </c>
    </row>
    <row r="165" s="2" customFormat="1" ht="24.15" customHeight="1">
      <c r="A165" s="37"/>
      <c r="B165" s="38"/>
      <c r="C165" s="233" t="s">
        <v>275</v>
      </c>
      <c r="D165" s="233" t="s">
        <v>148</v>
      </c>
      <c r="E165" s="234" t="s">
        <v>404</v>
      </c>
      <c r="F165" s="235" t="s">
        <v>405</v>
      </c>
      <c r="G165" s="236" t="s">
        <v>239</v>
      </c>
      <c r="H165" s="237">
        <v>8</v>
      </c>
      <c r="I165" s="238"/>
      <c r="J165" s="239">
        <f>ROUND(I165*H165,2)</f>
        <v>0</v>
      </c>
      <c r="K165" s="235" t="s">
        <v>323</v>
      </c>
      <c r="L165" s="40"/>
      <c r="M165" s="240" t="s">
        <v>1</v>
      </c>
      <c r="N165" s="241" t="s">
        <v>51</v>
      </c>
      <c r="O165" s="90"/>
      <c r="P165" s="242">
        <f>O165*H165</f>
        <v>0</v>
      </c>
      <c r="Q165" s="242">
        <v>0</v>
      </c>
      <c r="R165" s="242">
        <f>Q165*H165</f>
        <v>0</v>
      </c>
      <c r="S165" s="242">
        <v>0</v>
      </c>
      <c r="T165" s="24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4" t="s">
        <v>332</v>
      </c>
      <c r="AT165" s="244" t="s">
        <v>148</v>
      </c>
      <c r="AU165" s="244" t="s">
        <v>21</v>
      </c>
      <c r="AY165" s="14" t="s">
        <v>147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4" t="s">
        <v>21</v>
      </c>
      <c r="BK165" s="142">
        <f>ROUND(I165*H165,2)</f>
        <v>0</v>
      </c>
      <c r="BL165" s="14" t="s">
        <v>332</v>
      </c>
      <c r="BM165" s="244" t="s">
        <v>406</v>
      </c>
    </row>
    <row r="166" s="2" customFormat="1" ht="33" customHeight="1">
      <c r="A166" s="37"/>
      <c r="B166" s="38"/>
      <c r="C166" s="245" t="s">
        <v>281</v>
      </c>
      <c r="D166" s="245" t="s">
        <v>192</v>
      </c>
      <c r="E166" s="246" t="s">
        <v>407</v>
      </c>
      <c r="F166" s="247" t="s">
        <v>408</v>
      </c>
      <c r="G166" s="248" t="s">
        <v>239</v>
      </c>
      <c r="H166" s="249">
        <v>8</v>
      </c>
      <c r="I166" s="250"/>
      <c r="J166" s="251">
        <f>ROUND(I166*H166,2)</f>
        <v>0</v>
      </c>
      <c r="K166" s="247" t="s">
        <v>323</v>
      </c>
      <c r="L166" s="252"/>
      <c r="M166" s="253" t="s">
        <v>1</v>
      </c>
      <c r="N166" s="254" t="s">
        <v>51</v>
      </c>
      <c r="O166" s="90"/>
      <c r="P166" s="242">
        <f>O166*H166</f>
        <v>0</v>
      </c>
      <c r="Q166" s="242">
        <v>0</v>
      </c>
      <c r="R166" s="242">
        <f>Q166*H166</f>
        <v>0</v>
      </c>
      <c r="S166" s="242">
        <v>0</v>
      </c>
      <c r="T166" s="24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4" t="s">
        <v>332</v>
      </c>
      <c r="AT166" s="244" t="s">
        <v>192</v>
      </c>
      <c r="AU166" s="244" t="s">
        <v>21</v>
      </c>
      <c r="AY166" s="14" t="s">
        <v>147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4" t="s">
        <v>21</v>
      </c>
      <c r="BK166" s="142">
        <f>ROUND(I166*H166,2)</f>
        <v>0</v>
      </c>
      <c r="BL166" s="14" t="s">
        <v>332</v>
      </c>
      <c r="BM166" s="244" t="s">
        <v>409</v>
      </c>
    </row>
    <row r="167" s="2" customFormat="1" ht="16.5" customHeight="1">
      <c r="A167" s="37"/>
      <c r="B167" s="38"/>
      <c r="C167" s="233" t="s">
        <v>285</v>
      </c>
      <c r="D167" s="233" t="s">
        <v>148</v>
      </c>
      <c r="E167" s="234" t="s">
        <v>410</v>
      </c>
      <c r="F167" s="235" t="s">
        <v>411</v>
      </c>
      <c r="G167" s="236" t="s">
        <v>219</v>
      </c>
      <c r="H167" s="237">
        <v>2</v>
      </c>
      <c r="I167" s="238"/>
      <c r="J167" s="239">
        <f>ROUND(I167*H167,2)</f>
        <v>0</v>
      </c>
      <c r="K167" s="235" t="s">
        <v>323</v>
      </c>
      <c r="L167" s="40"/>
      <c r="M167" s="240" t="s">
        <v>1</v>
      </c>
      <c r="N167" s="241" t="s">
        <v>51</v>
      </c>
      <c r="O167" s="90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4" t="s">
        <v>332</v>
      </c>
      <c r="AT167" s="244" t="s">
        <v>148</v>
      </c>
      <c r="AU167" s="244" t="s">
        <v>21</v>
      </c>
      <c r="AY167" s="14" t="s">
        <v>147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4" t="s">
        <v>21</v>
      </c>
      <c r="BK167" s="142">
        <f>ROUND(I167*H167,2)</f>
        <v>0</v>
      </c>
      <c r="BL167" s="14" t="s">
        <v>332</v>
      </c>
      <c r="BM167" s="244" t="s">
        <v>412</v>
      </c>
    </row>
    <row r="168" s="2" customFormat="1" ht="21.75" customHeight="1">
      <c r="A168" s="37"/>
      <c r="B168" s="38"/>
      <c r="C168" s="233" t="s">
        <v>289</v>
      </c>
      <c r="D168" s="233" t="s">
        <v>148</v>
      </c>
      <c r="E168" s="234" t="s">
        <v>413</v>
      </c>
      <c r="F168" s="235" t="s">
        <v>414</v>
      </c>
      <c r="G168" s="236" t="s">
        <v>239</v>
      </c>
      <c r="H168" s="237">
        <v>2</v>
      </c>
      <c r="I168" s="238"/>
      <c r="J168" s="239">
        <f>ROUND(I168*H168,2)</f>
        <v>0</v>
      </c>
      <c r="K168" s="235" t="s">
        <v>323</v>
      </c>
      <c r="L168" s="40"/>
      <c r="M168" s="240" t="s">
        <v>1</v>
      </c>
      <c r="N168" s="241" t="s">
        <v>51</v>
      </c>
      <c r="O168" s="90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4" t="s">
        <v>332</v>
      </c>
      <c r="AT168" s="244" t="s">
        <v>148</v>
      </c>
      <c r="AU168" s="244" t="s">
        <v>21</v>
      </c>
      <c r="AY168" s="14" t="s">
        <v>147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4" t="s">
        <v>21</v>
      </c>
      <c r="BK168" s="142">
        <f>ROUND(I168*H168,2)</f>
        <v>0</v>
      </c>
      <c r="BL168" s="14" t="s">
        <v>332</v>
      </c>
      <c r="BM168" s="244" t="s">
        <v>415</v>
      </c>
    </row>
    <row r="169" s="2" customFormat="1" ht="24.15" customHeight="1">
      <c r="A169" s="37"/>
      <c r="B169" s="38"/>
      <c r="C169" s="233" t="s">
        <v>296</v>
      </c>
      <c r="D169" s="233" t="s">
        <v>148</v>
      </c>
      <c r="E169" s="234" t="s">
        <v>416</v>
      </c>
      <c r="F169" s="235" t="s">
        <v>417</v>
      </c>
      <c r="G169" s="236" t="s">
        <v>239</v>
      </c>
      <c r="H169" s="237">
        <v>1</v>
      </c>
      <c r="I169" s="238"/>
      <c r="J169" s="239">
        <f>ROUND(I169*H169,2)</f>
        <v>0</v>
      </c>
      <c r="K169" s="235" t="s">
        <v>323</v>
      </c>
      <c r="L169" s="40"/>
      <c r="M169" s="240" t="s">
        <v>1</v>
      </c>
      <c r="N169" s="241" t="s">
        <v>51</v>
      </c>
      <c r="O169" s="90"/>
      <c r="P169" s="242">
        <f>O169*H169</f>
        <v>0</v>
      </c>
      <c r="Q169" s="242">
        <v>0</v>
      </c>
      <c r="R169" s="242">
        <f>Q169*H169</f>
        <v>0</v>
      </c>
      <c r="S169" s="242">
        <v>0</v>
      </c>
      <c r="T169" s="24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4" t="s">
        <v>255</v>
      </c>
      <c r="AT169" s="244" t="s">
        <v>148</v>
      </c>
      <c r="AU169" s="244" t="s">
        <v>21</v>
      </c>
      <c r="AY169" s="14" t="s">
        <v>147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4" t="s">
        <v>21</v>
      </c>
      <c r="BK169" s="142">
        <f>ROUND(I169*H169,2)</f>
        <v>0</v>
      </c>
      <c r="BL169" s="14" t="s">
        <v>255</v>
      </c>
      <c r="BM169" s="244" t="s">
        <v>418</v>
      </c>
    </row>
    <row r="170" s="2" customFormat="1" ht="24.15" customHeight="1">
      <c r="A170" s="37"/>
      <c r="B170" s="38"/>
      <c r="C170" s="245" t="s">
        <v>300</v>
      </c>
      <c r="D170" s="245" t="s">
        <v>192</v>
      </c>
      <c r="E170" s="246" t="s">
        <v>419</v>
      </c>
      <c r="F170" s="247" t="s">
        <v>420</v>
      </c>
      <c r="G170" s="248" t="s">
        <v>239</v>
      </c>
      <c r="H170" s="249">
        <v>1</v>
      </c>
      <c r="I170" s="250"/>
      <c r="J170" s="251">
        <f>ROUND(I170*H170,2)</f>
        <v>0</v>
      </c>
      <c r="K170" s="247" t="s">
        <v>323</v>
      </c>
      <c r="L170" s="252"/>
      <c r="M170" s="253" t="s">
        <v>1</v>
      </c>
      <c r="N170" s="254" t="s">
        <v>51</v>
      </c>
      <c r="O170" s="90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4" t="s">
        <v>279</v>
      </c>
      <c r="AT170" s="244" t="s">
        <v>192</v>
      </c>
      <c r="AU170" s="244" t="s">
        <v>21</v>
      </c>
      <c r="AY170" s="14" t="s">
        <v>147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4" t="s">
        <v>21</v>
      </c>
      <c r="BK170" s="142">
        <f>ROUND(I170*H170,2)</f>
        <v>0</v>
      </c>
      <c r="BL170" s="14" t="s">
        <v>279</v>
      </c>
      <c r="BM170" s="244" t="s">
        <v>421</v>
      </c>
    </row>
    <row r="171" s="2" customFormat="1" ht="37.8" customHeight="1">
      <c r="A171" s="37"/>
      <c r="B171" s="38"/>
      <c r="C171" s="233" t="s">
        <v>304</v>
      </c>
      <c r="D171" s="233" t="s">
        <v>148</v>
      </c>
      <c r="E171" s="234" t="s">
        <v>422</v>
      </c>
      <c r="F171" s="235" t="s">
        <v>423</v>
      </c>
      <c r="G171" s="236" t="s">
        <v>157</v>
      </c>
      <c r="H171" s="237">
        <v>208.30000000000001</v>
      </c>
      <c r="I171" s="238"/>
      <c r="J171" s="239">
        <f>ROUND(I171*H171,2)</f>
        <v>0</v>
      </c>
      <c r="K171" s="235" t="s">
        <v>323</v>
      </c>
      <c r="L171" s="40"/>
      <c r="M171" s="240" t="s">
        <v>1</v>
      </c>
      <c r="N171" s="241" t="s">
        <v>51</v>
      </c>
      <c r="O171" s="90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4" t="s">
        <v>332</v>
      </c>
      <c r="AT171" s="244" t="s">
        <v>148</v>
      </c>
      <c r="AU171" s="244" t="s">
        <v>21</v>
      </c>
      <c r="AY171" s="14" t="s">
        <v>147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4" t="s">
        <v>21</v>
      </c>
      <c r="BK171" s="142">
        <f>ROUND(I171*H171,2)</f>
        <v>0</v>
      </c>
      <c r="BL171" s="14" t="s">
        <v>332</v>
      </c>
      <c r="BM171" s="244" t="s">
        <v>424</v>
      </c>
    </row>
    <row r="172" s="2" customFormat="1" ht="24.15" customHeight="1">
      <c r="A172" s="37"/>
      <c r="B172" s="38"/>
      <c r="C172" s="245" t="s">
        <v>220</v>
      </c>
      <c r="D172" s="245" t="s">
        <v>192</v>
      </c>
      <c r="E172" s="246" t="s">
        <v>425</v>
      </c>
      <c r="F172" s="247" t="s">
        <v>426</v>
      </c>
      <c r="G172" s="248" t="s">
        <v>157</v>
      </c>
      <c r="H172" s="249">
        <v>208.30000000000001</v>
      </c>
      <c r="I172" s="250"/>
      <c r="J172" s="251">
        <f>ROUND(I172*H172,2)</f>
        <v>0</v>
      </c>
      <c r="K172" s="247" t="s">
        <v>427</v>
      </c>
      <c r="L172" s="252"/>
      <c r="M172" s="253" t="s">
        <v>1</v>
      </c>
      <c r="N172" s="254" t="s">
        <v>51</v>
      </c>
      <c r="O172" s="90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4" t="s">
        <v>279</v>
      </c>
      <c r="AT172" s="244" t="s">
        <v>192</v>
      </c>
      <c r="AU172" s="244" t="s">
        <v>21</v>
      </c>
      <c r="AY172" s="14" t="s">
        <v>147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4" t="s">
        <v>21</v>
      </c>
      <c r="BK172" s="142">
        <f>ROUND(I172*H172,2)</f>
        <v>0</v>
      </c>
      <c r="BL172" s="14" t="s">
        <v>279</v>
      </c>
      <c r="BM172" s="244" t="s">
        <v>428</v>
      </c>
    </row>
    <row r="173" s="2" customFormat="1" ht="21.75" customHeight="1">
      <c r="A173" s="37"/>
      <c r="B173" s="38"/>
      <c r="C173" s="233" t="s">
        <v>309</v>
      </c>
      <c r="D173" s="233" t="s">
        <v>148</v>
      </c>
      <c r="E173" s="234" t="s">
        <v>429</v>
      </c>
      <c r="F173" s="235" t="s">
        <v>430</v>
      </c>
      <c r="G173" s="236" t="s">
        <v>157</v>
      </c>
      <c r="H173" s="237">
        <v>1720</v>
      </c>
      <c r="I173" s="238"/>
      <c r="J173" s="239">
        <f>ROUND(I173*H173,2)</f>
        <v>0</v>
      </c>
      <c r="K173" s="235" t="s">
        <v>323</v>
      </c>
      <c r="L173" s="40"/>
      <c r="M173" s="240" t="s">
        <v>1</v>
      </c>
      <c r="N173" s="241" t="s">
        <v>51</v>
      </c>
      <c r="O173" s="90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4" t="s">
        <v>332</v>
      </c>
      <c r="AT173" s="244" t="s">
        <v>148</v>
      </c>
      <c r="AU173" s="244" t="s">
        <v>21</v>
      </c>
      <c r="AY173" s="14" t="s">
        <v>147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4" t="s">
        <v>21</v>
      </c>
      <c r="BK173" s="142">
        <f>ROUND(I173*H173,2)</f>
        <v>0</v>
      </c>
      <c r="BL173" s="14" t="s">
        <v>332</v>
      </c>
      <c r="BM173" s="244" t="s">
        <v>255</v>
      </c>
    </row>
    <row r="174" s="2" customFormat="1" ht="24.15" customHeight="1">
      <c r="A174" s="37"/>
      <c r="B174" s="38"/>
      <c r="C174" s="245" t="s">
        <v>224</v>
      </c>
      <c r="D174" s="245" t="s">
        <v>192</v>
      </c>
      <c r="E174" s="246" t="s">
        <v>431</v>
      </c>
      <c r="F174" s="247" t="s">
        <v>432</v>
      </c>
      <c r="G174" s="248" t="s">
        <v>239</v>
      </c>
      <c r="H174" s="249">
        <v>1658</v>
      </c>
      <c r="I174" s="250"/>
      <c r="J174" s="251">
        <f>ROUND(I174*H174,2)</f>
        <v>0</v>
      </c>
      <c r="K174" s="247" t="s">
        <v>323</v>
      </c>
      <c r="L174" s="252"/>
      <c r="M174" s="253" t="s">
        <v>1</v>
      </c>
      <c r="N174" s="254" t="s">
        <v>51</v>
      </c>
      <c r="O174" s="90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4" t="s">
        <v>332</v>
      </c>
      <c r="AT174" s="244" t="s">
        <v>192</v>
      </c>
      <c r="AU174" s="244" t="s">
        <v>21</v>
      </c>
      <c r="AY174" s="14" t="s">
        <v>147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4" t="s">
        <v>21</v>
      </c>
      <c r="BK174" s="142">
        <f>ROUND(I174*H174,2)</f>
        <v>0</v>
      </c>
      <c r="BL174" s="14" t="s">
        <v>332</v>
      </c>
      <c r="BM174" s="244" t="s">
        <v>258</v>
      </c>
    </row>
    <row r="175" s="2" customFormat="1" ht="24.15" customHeight="1">
      <c r="A175" s="37"/>
      <c r="B175" s="38"/>
      <c r="C175" s="245" t="s">
        <v>433</v>
      </c>
      <c r="D175" s="245" t="s">
        <v>192</v>
      </c>
      <c r="E175" s="246" t="s">
        <v>434</v>
      </c>
      <c r="F175" s="247" t="s">
        <v>435</v>
      </c>
      <c r="G175" s="248" t="s">
        <v>239</v>
      </c>
      <c r="H175" s="249">
        <v>3316</v>
      </c>
      <c r="I175" s="250"/>
      <c r="J175" s="251">
        <f>ROUND(I175*H175,2)</f>
        <v>0</v>
      </c>
      <c r="K175" s="247" t="s">
        <v>323</v>
      </c>
      <c r="L175" s="252"/>
      <c r="M175" s="253" t="s">
        <v>1</v>
      </c>
      <c r="N175" s="254" t="s">
        <v>51</v>
      </c>
      <c r="O175" s="90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4" t="s">
        <v>332</v>
      </c>
      <c r="AT175" s="244" t="s">
        <v>192</v>
      </c>
      <c r="AU175" s="244" t="s">
        <v>21</v>
      </c>
      <c r="AY175" s="14" t="s">
        <v>147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4" t="s">
        <v>21</v>
      </c>
      <c r="BK175" s="142">
        <f>ROUND(I175*H175,2)</f>
        <v>0</v>
      </c>
      <c r="BL175" s="14" t="s">
        <v>332</v>
      </c>
      <c r="BM175" s="244" t="s">
        <v>262</v>
      </c>
    </row>
    <row r="176" s="2" customFormat="1" ht="24.15" customHeight="1">
      <c r="A176" s="37"/>
      <c r="B176" s="38"/>
      <c r="C176" s="245" t="s">
        <v>378</v>
      </c>
      <c r="D176" s="245" t="s">
        <v>192</v>
      </c>
      <c r="E176" s="246" t="s">
        <v>436</v>
      </c>
      <c r="F176" s="247" t="s">
        <v>437</v>
      </c>
      <c r="G176" s="248" t="s">
        <v>239</v>
      </c>
      <c r="H176" s="249">
        <v>62</v>
      </c>
      <c r="I176" s="250"/>
      <c r="J176" s="251">
        <f>ROUND(I176*H176,2)</f>
        <v>0</v>
      </c>
      <c r="K176" s="247" t="s">
        <v>323</v>
      </c>
      <c r="L176" s="252"/>
      <c r="M176" s="253" t="s">
        <v>1</v>
      </c>
      <c r="N176" s="254" t="s">
        <v>51</v>
      </c>
      <c r="O176" s="90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4" t="s">
        <v>332</v>
      </c>
      <c r="AT176" s="244" t="s">
        <v>192</v>
      </c>
      <c r="AU176" s="244" t="s">
        <v>21</v>
      </c>
      <c r="AY176" s="14" t="s">
        <v>147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4" t="s">
        <v>21</v>
      </c>
      <c r="BK176" s="142">
        <f>ROUND(I176*H176,2)</f>
        <v>0</v>
      </c>
      <c r="BL176" s="14" t="s">
        <v>332</v>
      </c>
      <c r="BM176" s="244" t="s">
        <v>438</v>
      </c>
    </row>
    <row r="177" s="2" customFormat="1" ht="24.15" customHeight="1">
      <c r="A177" s="37"/>
      <c r="B177" s="38"/>
      <c r="C177" s="245" t="s">
        <v>439</v>
      </c>
      <c r="D177" s="245" t="s">
        <v>192</v>
      </c>
      <c r="E177" s="246" t="s">
        <v>440</v>
      </c>
      <c r="F177" s="247" t="s">
        <v>441</v>
      </c>
      <c r="G177" s="248" t="s">
        <v>239</v>
      </c>
      <c r="H177" s="249">
        <v>124</v>
      </c>
      <c r="I177" s="250"/>
      <c r="J177" s="251">
        <f>ROUND(I177*H177,2)</f>
        <v>0</v>
      </c>
      <c r="K177" s="247" t="s">
        <v>323</v>
      </c>
      <c r="L177" s="252"/>
      <c r="M177" s="253" t="s">
        <v>1</v>
      </c>
      <c r="N177" s="254" t="s">
        <v>51</v>
      </c>
      <c r="O177" s="90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4" t="s">
        <v>332</v>
      </c>
      <c r="AT177" s="244" t="s">
        <v>192</v>
      </c>
      <c r="AU177" s="244" t="s">
        <v>21</v>
      </c>
      <c r="AY177" s="14" t="s">
        <v>147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4" t="s">
        <v>21</v>
      </c>
      <c r="BK177" s="142">
        <f>ROUND(I177*H177,2)</f>
        <v>0</v>
      </c>
      <c r="BL177" s="14" t="s">
        <v>332</v>
      </c>
      <c r="BM177" s="244" t="s">
        <v>442</v>
      </c>
    </row>
    <row r="178" s="2" customFormat="1" ht="21.75" customHeight="1">
      <c r="A178" s="37"/>
      <c r="B178" s="38"/>
      <c r="C178" s="233" t="s">
        <v>381</v>
      </c>
      <c r="D178" s="233" t="s">
        <v>148</v>
      </c>
      <c r="E178" s="234" t="s">
        <v>443</v>
      </c>
      <c r="F178" s="235" t="s">
        <v>444</v>
      </c>
      <c r="G178" s="236" t="s">
        <v>157</v>
      </c>
      <c r="H178" s="237">
        <v>1800</v>
      </c>
      <c r="I178" s="238"/>
      <c r="J178" s="239">
        <f>ROUND(I178*H178,2)</f>
        <v>0</v>
      </c>
      <c r="K178" s="235" t="s">
        <v>323</v>
      </c>
      <c r="L178" s="40"/>
      <c r="M178" s="240" t="s">
        <v>1</v>
      </c>
      <c r="N178" s="241" t="s">
        <v>51</v>
      </c>
      <c r="O178" s="90"/>
      <c r="P178" s="242">
        <f>O178*H178</f>
        <v>0</v>
      </c>
      <c r="Q178" s="242">
        <v>0</v>
      </c>
      <c r="R178" s="242">
        <f>Q178*H178</f>
        <v>0</v>
      </c>
      <c r="S178" s="242">
        <v>0</v>
      </c>
      <c r="T178" s="24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4" t="s">
        <v>332</v>
      </c>
      <c r="AT178" s="244" t="s">
        <v>148</v>
      </c>
      <c r="AU178" s="244" t="s">
        <v>21</v>
      </c>
      <c r="AY178" s="14" t="s">
        <v>147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4" t="s">
        <v>21</v>
      </c>
      <c r="BK178" s="142">
        <f>ROUND(I178*H178,2)</f>
        <v>0</v>
      </c>
      <c r="BL178" s="14" t="s">
        <v>332</v>
      </c>
      <c r="BM178" s="244" t="s">
        <v>274</v>
      </c>
    </row>
    <row r="179" s="2" customFormat="1" ht="33" customHeight="1">
      <c r="A179" s="37"/>
      <c r="B179" s="38"/>
      <c r="C179" s="245" t="s">
        <v>445</v>
      </c>
      <c r="D179" s="245" t="s">
        <v>192</v>
      </c>
      <c r="E179" s="246" t="s">
        <v>446</v>
      </c>
      <c r="F179" s="247" t="s">
        <v>447</v>
      </c>
      <c r="G179" s="248" t="s">
        <v>157</v>
      </c>
      <c r="H179" s="249">
        <v>1800</v>
      </c>
      <c r="I179" s="250"/>
      <c r="J179" s="251">
        <f>ROUND(I179*H179,2)</f>
        <v>0</v>
      </c>
      <c r="K179" s="247" t="s">
        <v>323</v>
      </c>
      <c r="L179" s="252"/>
      <c r="M179" s="253" t="s">
        <v>1</v>
      </c>
      <c r="N179" s="254" t="s">
        <v>51</v>
      </c>
      <c r="O179" s="90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4" t="s">
        <v>332</v>
      </c>
      <c r="AT179" s="244" t="s">
        <v>192</v>
      </c>
      <c r="AU179" s="244" t="s">
        <v>21</v>
      </c>
      <c r="AY179" s="14" t="s">
        <v>147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4" t="s">
        <v>21</v>
      </c>
      <c r="BK179" s="142">
        <f>ROUND(I179*H179,2)</f>
        <v>0</v>
      </c>
      <c r="BL179" s="14" t="s">
        <v>332</v>
      </c>
      <c r="BM179" s="244" t="s">
        <v>448</v>
      </c>
    </row>
    <row r="180" s="2" customFormat="1" ht="16.5" customHeight="1">
      <c r="A180" s="37"/>
      <c r="B180" s="38"/>
      <c r="C180" s="233" t="s">
        <v>384</v>
      </c>
      <c r="D180" s="233" t="s">
        <v>148</v>
      </c>
      <c r="E180" s="234" t="s">
        <v>449</v>
      </c>
      <c r="F180" s="235" t="s">
        <v>450</v>
      </c>
      <c r="G180" s="236" t="s">
        <v>239</v>
      </c>
      <c r="H180" s="237">
        <v>10</v>
      </c>
      <c r="I180" s="238"/>
      <c r="J180" s="239">
        <f>ROUND(I180*H180,2)</f>
        <v>0</v>
      </c>
      <c r="K180" s="235" t="s">
        <v>323</v>
      </c>
      <c r="L180" s="40"/>
      <c r="M180" s="240" t="s">
        <v>1</v>
      </c>
      <c r="N180" s="241" t="s">
        <v>51</v>
      </c>
      <c r="O180" s="90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4" t="s">
        <v>332</v>
      </c>
      <c r="AT180" s="244" t="s">
        <v>148</v>
      </c>
      <c r="AU180" s="244" t="s">
        <v>21</v>
      </c>
      <c r="AY180" s="14" t="s">
        <v>147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4" t="s">
        <v>21</v>
      </c>
      <c r="BK180" s="142">
        <f>ROUND(I180*H180,2)</f>
        <v>0</v>
      </c>
      <c r="BL180" s="14" t="s">
        <v>332</v>
      </c>
      <c r="BM180" s="244" t="s">
        <v>288</v>
      </c>
    </row>
    <row r="181" s="2" customFormat="1" ht="24.15" customHeight="1">
      <c r="A181" s="37"/>
      <c r="B181" s="38"/>
      <c r="C181" s="245" t="s">
        <v>451</v>
      </c>
      <c r="D181" s="245" t="s">
        <v>192</v>
      </c>
      <c r="E181" s="246" t="s">
        <v>452</v>
      </c>
      <c r="F181" s="247" t="s">
        <v>453</v>
      </c>
      <c r="G181" s="248" t="s">
        <v>239</v>
      </c>
      <c r="H181" s="249">
        <v>10</v>
      </c>
      <c r="I181" s="250"/>
      <c r="J181" s="251">
        <f>ROUND(I181*H181,2)</f>
        <v>0</v>
      </c>
      <c r="K181" s="247" t="s">
        <v>427</v>
      </c>
      <c r="L181" s="252"/>
      <c r="M181" s="268" t="s">
        <v>1</v>
      </c>
      <c r="N181" s="269" t="s">
        <v>51</v>
      </c>
      <c r="O181" s="257"/>
      <c r="P181" s="258">
        <f>O181*H181</f>
        <v>0</v>
      </c>
      <c r="Q181" s="258">
        <v>0</v>
      </c>
      <c r="R181" s="258">
        <f>Q181*H181</f>
        <v>0</v>
      </c>
      <c r="S181" s="258">
        <v>0</v>
      </c>
      <c r="T181" s="25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4" t="s">
        <v>332</v>
      </c>
      <c r="AT181" s="244" t="s">
        <v>192</v>
      </c>
      <c r="AU181" s="244" t="s">
        <v>21</v>
      </c>
      <c r="AY181" s="14" t="s">
        <v>147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4" t="s">
        <v>21</v>
      </c>
      <c r="BK181" s="142">
        <f>ROUND(I181*H181,2)</f>
        <v>0</v>
      </c>
      <c r="BL181" s="14" t="s">
        <v>332</v>
      </c>
      <c r="BM181" s="244" t="s">
        <v>454</v>
      </c>
    </row>
    <row r="182" s="2" customFormat="1" ht="6.96" customHeight="1">
      <c r="A182" s="37"/>
      <c r="B182" s="65"/>
      <c r="C182" s="66"/>
      <c r="D182" s="66"/>
      <c r="E182" s="66"/>
      <c r="F182" s="66"/>
      <c r="G182" s="66"/>
      <c r="H182" s="66"/>
      <c r="I182" s="66"/>
      <c r="J182" s="66"/>
      <c r="K182" s="66"/>
      <c r="L182" s="40"/>
      <c r="M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</row>
  </sheetData>
  <sheetProtection sheet="1" autoFilter="0" formatColumns="0" formatRows="0" objects="1" scenarios="1" spinCount="100000" saltValue="KeVSKG+hKlvN5FJ2xG9sZRchYp5u20WvYUz3xgX4fCFU7+imTvycmjPsVJZOdT290cQcy0JNBgN1O4rgvcbbmQ==" hashValue="27g65QHtfxfHJYjKdx+6wRZbr0g+GRagaX2Bs2+W8YUGPFuhPckwSO9+InD79Bvg86iK9v7h2y8b7hzfbX87EA==" algorithmName="SHA-512" password="CC35"/>
  <autoFilter ref="C128:K181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7"/>
      <c r="AT3" s="14" t="s">
        <v>95</v>
      </c>
    </row>
    <row r="4" s="1" customFormat="1" ht="24.96" customHeight="1">
      <c r="B4" s="17"/>
      <c r="D4" s="152" t="s">
        <v>111</v>
      </c>
      <c r="L4" s="17"/>
      <c r="M4" s="153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4" t="s">
        <v>16</v>
      </c>
      <c r="L6" s="17"/>
    </row>
    <row r="7" s="1" customFormat="1" ht="26.25" customHeight="1">
      <c r="B7" s="17"/>
      <c r="E7" s="155" t="str">
        <f>'Rekapitulace stavby'!K6</f>
        <v>Oprava rozvodu elektrické energie v úseku Kopřivnice - Štramberk - 2.etapa</v>
      </c>
      <c r="F7" s="154"/>
      <c r="G7" s="154"/>
      <c r="H7" s="154"/>
      <c r="L7" s="17"/>
    </row>
    <row r="8" s="2" customFormat="1" ht="12" customHeight="1">
      <c r="A8" s="37"/>
      <c r="B8" s="40"/>
      <c r="C8" s="37"/>
      <c r="D8" s="154" t="s">
        <v>112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0"/>
      <c r="C9" s="37"/>
      <c r="D9" s="37"/>
      <c r="E9" s="156" t="s">
        <v>455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4" t="s">
        <v>19</v>
      </c>
      <c r="E11" s="37"/>
      <c r="F11" s="157" t="s">
        <v>1</v>
      </c>
      <c r="G11" s="37"/>
      <c r="H11" s="37"/>
      <c r="I11" s="154" t="s">
        <v>20</v>
      </c>
      <c r="J11" s="157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4" t="s">
        <v>22</v>
      </c>
      <c r="E12" s="37"/>
      <c r="F12" s="157" t="s">
        <v>23</v>
      </c>
      <c r="G12" s="37"/>
      <c r="H12" s="37"/>
      <c r="I12" s="154" t="s">
        <v>24</v>
      </c>
      <c r="J12" s="158" t="str">
        <f>'Rekapitulace stavby'!AN8</f>
        <v>30. 8. 2019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4" t="s">
        <v>28</v>
      </c>
      <c r="E14" s="37"/>
      <c r="F14" s="37"/>
      <c r="G14" s="37"/>
      <c r="H14" s="37"/>
      <c r="I14" s="154" t="s">
        <v>29</v>
      </c>
      <c r="J14" s="157" t="s">
        <v>30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7" t="s">
        <v>31</v>
      </c>
      <c r="F15" s="37"/>
      <c r="G15" s="37"/>
      <c r="H15" s="37"/>
      <c r="I15" s="154" t="s">
        <v>32</v>
      </c>
      <c r="J15" s="157" t="s">
        <v>33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4" t="s">
        <v>34</v>
      </c>
      <c r="E17" s="37"/>
      <c r="F17" s="37"/>
      <c r="G17" s="37"/>
      <c r="H17" s="37"/>
      <c r="I17" s="154" t="s">
        <v>29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7"/>
      <c r="G18" s="157"/>
      <c r="H18" s="157"/>
      <c r="I18" s="154" t="s">
        <v>32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4" t="s">
        <v>36</v>
      </c>
      <c r="E20" s="37"/>
      <c r="F20" s="37"/>
      <c r="G20" s="37"/>
      <c r="H20" s="37"/>
      <c r="I20" s="154" t="s">
        <v>29</v>
      </c>
      <c r="J20" s="157" t="s">
        <v>37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7" t="s">
        <v>38</v>
      </c>
      <c r="F21" s="37"/>
      <c r="G21" s="37"/>
      <c r="H21" s="37"/>
      <c r="I21" s="154" t="s">
        <v>32</v>
      </c>
      <c r="J21" s="157" t="s">
        <v>39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4" t="s">
        <v>41</v>
      </c>
      <c r="E23" s="37"/>
      <c r="F23" s="37"/>
      <c r="G23" s="37"/>
      <c r="H23" s="37"/>
      <c r="I23" s="154" t="s">
        <v>29</v>
      </c>
      <c r="J23" s="157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7" t="s">
        <v>42</v>
      </c>
      <c r="F24" s="37"/>
      <c r="G24" s="37"/>
      <c r="H24" s="37"/>
      <c r="I24" s="154" t="s">
        <v>32</v>
      </c>
      <c r="J24" s="157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4" t="s">
        <v>43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59"/>
      <c r="J27" s="159"/>
      <c r="K27" s="159"/>
      <c r="L27" s="162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3"/>
      <c r="E29" s="163"/>
      <c r="F29" s="163"/>
      <c r="G29" s="163"/>
      <c r="H29" s="163"/>
      <c r="I29" s="163"/>
      <c r="J29" s="163"/>
      <c r="K29" s="16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7" t="s">
        <v>114</v>
      </c>
      <c r="E30" s="37"/>
      <c r="F30" s="37"/>
      <c r="G30" s="37"/>
      <c r="H30" s="37"/>
      <c r="I30" s="37"/>
      <c r="J30" s="164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5" t="s">
        <v>105</v>
      </c>
      <c r="E31" s="37"/>
      <c r="F31" s="37"/>
      <c r="G31" s="37"/>
      <c r="H31" s="37"/>
      <c r="I31" s="37"/>
      <c r="J31" s="164">
        <f>J103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6" t="s">
        <v>46</v>
      </c>
      <c r="E32" s="37"/>
      <c r="F32" s="37"/>
      <c r="G32" s="37"/>
      <c r="H32" s="37"/>
      <c r="I32" s="37"/>
      <c r="J32" s="167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63"/>
      <c r="E33" s="163"/>
      <c r="F33" s="163"/>
      <c r="G33" s="163"/>
      <c r="H33" s="163"/>
      <c r="I33" s="163"/>
      <c r="J33" s="163"/>
      <c r="K33" s="163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8" t="s">
        <v>48</v>
      </c>
      <c r="G34" s="37"/>
      <c r="H34" s="37"/>
      <c r="I34" s="168" t="s">
        <v>47</v>
      </c>
      <c r="J34" s="168" t="s">
        <v>49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9" t="s">
        <v>50</v>
      </c>
      <c r="E35" s="154" t="s">
        <v>51</v>
      </c>
      <c r="F35" s="170">
        <f>ROUND((SUM(BE103:BE110) + SUM(BE130:BE140)),  2)</f>
        <v>0</v>
      </c>
      <c r="G35" s="37"/>
      <c r="H35" s="37"/>
      <c r="I35" s="171">
        <v>0.20999999999999999</v>
      </c>
      <c r="J35" s="170">
        <f>ROUND(((SUM(BE103:BE110) + SUM(BE130:BE140))*I35),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4" t="s">
        <v>52</v>
      </c>
      <c r="F36" s="170">
        <f>ROUND((SUM(BF103:BF110) + SUM(BF130:BF140)),  2)</f>
        <v>0</v>
      </c>
      <c r="G36" s="37"/>
      <c r="H36" s="37"/>
      <c r="I36" s="171">
        <v>0.14999999999999999</v>
      </c>
      <c r="J36" s="170">
        <f>ROUND(((SUM(BF103:BF110) + SUM(BF130:BF140))*I36),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4" t="s">
        <v>53</v>
      </c>
      <c r="F37" s="170">
        <f>ROUND((SUM(BG103:BG110) + SUM(BG130:BG140)),  2)</f>
        <v>0</v>
      </c>
      <c r="G37" s="37"/>
      <c r="H37" s="37"/>
      <c r="I37" s="171">
        <v>0.20999999999999999</v>
      </c>
      <c r="J37" s="17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4" t="s">
        <v>54</v>
      </c>
      <c r="F38" s="170">
        <f>ROUND((SUM(BH103:BH110) + SUM(BH130:BH140)),  2)</f>
        <v>0</v>
      </c>
      <c r="G38" s="37"/>
      <c r="H38" s="37"/>
      <c r="I38" s="171">
        <v>0.14999999999999999</v>
      </c>
      <c r="J38" s="170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4" t="s">
        <v>55</v>
      </c>
      <c r="F39" s="170">
        <f>ROUND((SUM(BI103:BI110) + SUM(BI130:BI140)),  2)</f>
        <v>0</v>
      </c>
      <c r="G39" s="37"/>
      <c r="H39" s="37"/>
      <c r="I39" s="171">
        <v>0</v>
      </c>
      <c r="J39" s="17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72"/>
      <c r="D41" s="173" t="s">
        <v>56</v>
      </c>
      <c r="E41" s="174"/>
      <c r="F41" s="174"/>
      <c r="G41" s="175" t="s">
        <v>57</v>
      </c>
      <c r="H41" s="176" t="s">
        <v>58</v>
      </c>
      <c r="I41" s="174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9" t="s">
        <v>59</v>
      </c>
      <c r="E50" s="180"/>
      <c r="F50" s="180"/>
      <c r="G50" s="179" t="s">
        <v>60</v>
      </c>
      <c r="H50" s="180"/>
      <c r="I50" s="180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1" t="s">
        <v>61</v>
      </c>
      <c r="E61" s="182"/>
      <c r="F61" s="183" t="s">
        <v>62</v>
      </c>
      <c r="G61" s="181" t="s">
        <v>61</v>
      </c>
      <c r="H61" s="182"/>
      <c r="I61" s="182"/>
      <c r="J61" s="184" t="s">
        <v>62</v>
      </c>
      <c r="K61" s="18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63</v>
      </c>
      <c r="E65" s="185"/>
      <c r="F65" s="185"/>
      <c r="G65" s="179" t="s">
        <v>64</v>
      </c>
      <c r="H65" s="185"/>
      <c r="I65" s="185"/>
      <c r="J65" s="185"/>
      <c r="K65" s="185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1" t="s">
        <v>61</v>
      </c>
      <c r="E76" s="182"/>
      <c r="F76" s="183" t="s">
        <v>62</v>
      </c>
      <c r="G76" s="181" t="s">
        <v>61</v>
      </c>
      <c r="H76" s="182"/>
      <c r="I76" s="182"/>
      <c r="J76" s="184" t="s">
        <v>62</v>
      </c>
      <c r="K76" s="18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115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90" t="str">
        <f>E7</f>
        <v>Oprava rozvodu elektrické energie v úseku Kopřivnice - Štramberk - 2.etapa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112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03-SO01 - VRN - úsek mezi STS Kopřivnice n.n. a STS Kopřivnice os.n.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22</v>
      </c>
      <c r="D89" s="39"/>
      <c r="E89" s="39"/>
      <c r="F89" s="24" t="str">
        <f>F12</f>
        <v xml:space="preserve"> </v>
      </c>
      <c r="G89" s="39"/>
      <c r="H89" s="39"/>
      <c r="I89" s="29" t="s">
        <v>24</v>
      </c>
      <c r="J89" s="78" t="str">
        <f>IF(J12="","",J12)</f>
        <v>30. 8. 2019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28</v>
      </c>
      <c r="D91" s="39"/>
      <c r="E91" s="39"/>
      <c r="F91" s="24" t="str">
        <f>E15</f>
        <v>Správa železnic s.o., OŘ Ostrava</v>
      </c>
      <c r="G91" s="39"/>
      <c r="H91" s="39"/>
      <c r="I91" s="29" t="s">
        <v>36</v>
      </c>
      <c r="J91" s="33" t="str">
        <f>E21</f>
        <v>SB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34</v>
      </c>
      <c r="D92" s="39"/>
      <c r="E92" s="39"/>
      <c r="F92" s="24" t="str">
        <f>IF(E18="","",E18)</f>
        <v>Vyplň údaj</v>
      </c>
      <c r="G92" s="39"/>
      <c r="H92" s="39"/>
      <c r="I92" s="29" t="s">
        <v>41</v>
      </c>
      <c r="J92" s="33" t="str">
        <f>E24</f>
        <v>Ivo Černý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1" t="s">
        <v>116</v>
      </c>
      <c r="D94" s="148"/>
      <c r="E94" s="148"/>
      <c r="F94" s="148"/>
      <c r="G94" s="148"/>
      <c r="H94" s="148"/>
      <c r="I94" s="148"/>
      <c r="J94" s="192" t="s">
        <v>117</v>
      </c>
      <c r="K94" s="14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3" t="s">
        <v>118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119</v>
      </c>
    </row>
    <row r="97" s="9" customFormat="1" ht="24.96" customHeight="1">
      <c r="A97" s="9"/>
      <c r="B97" s="194"/>
      <c r="C97" s="195"/>
      <c r="D97" s="196" t="s">
        <v>456</v>
      </c>
      <c r="E97" s="197"/>
      <c r="F97" s="197"/>
      <c r="G97" s="197"/>
      <c r="H97" s="197"/>
      <c r="I97" s="197"/>
      <c r="J97" s="198">
        <f>J131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60"/>
      <c r="C98" s="261"/>
      <c r="D98" s="262" t="s">
        <v>457</v>
      </c>
      <c r="E98" s="263"/>
      <c r="F98" s="263"/>
      <c r="G98" s="263"/>
      <c r="H98" s="263"/>
      <c r="I98" s="263"/>
      <c r="J98" s="264">
        <f>J132</f>
        <v>0</v>
      </c>
      <c r="K98" s="261"/>
      <c r="L98" s="26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60"/>
      <c r="C99" s="261"/>
      <c r="D99" s="262" t="s">
        <v>458</v>
      </c>
      <c r="E99" s="263"/>
      <c r="F99" s="263"/>
      <c r="G99" s="263"/>
      <c r="H99" s="263"/>
      <c r="I99" s="263"/>
      <c r="J99" s="264">
        <f>J136</f>
        <v>0</v>
      </c>
      <c r="K99" s="261"/>
      <c r="L99" s="265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60"/>
      <c r="C100" s="261"/>
      <c r="D100" s="262" t="s">
        <v>459</v>
      </c>
      <c r="E100" s="263"/>
      <c r="F100" s="263"/>
      <c r="G100" s="263"/>
      <c r="H100" s="263"/>
      <c r="I100" s="263"/>
      <c r="J100" s="264">
        <f>J139</f>
        <v>0</v>
      </c>
      <c r="K100" s="261"/>
      <c r="L100" s="26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29.28" customHeight="1">
      <c r="A103" s="37"/>
      <c r="B103" s="38"/>
      <c r="C103" s="193" t="s">
        <v>124</v>
      </c>
      <c r="D103" s="39"/>
      <c r="E103" s="39"/>
      <c r="F103" s="39"/>
      <c r="G103" s="39"/>
      <c r="H103" s="39"/>
      <c r="I103" s="39"/>
      <c r="J103" s="200">
        <f>ROUND(J104 + J105 + J106 + J107 + J108 + J109,2)</f>
        <v>0</v>
      </c>
      <c r="K103" s="39"/>
      <c r="L103" s="62"/>
      <c r="N103" s="201" t="s">
        <v>50</v>
      </c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18" customHeight="1">
      <c r="A104" s="37"/>
      <c r="B104" s="38"/>
      <c r="C104" s="39"/>
      <c r="D104" s="143" t="s">
        <v>125</v>
      </c>
      <c r="E104" s="136"/>
      <c r="F104" s="136"/>
      <c r="G104" s="39"/>
      <c r="H104" s="39"/>
      <c r="I104" s="39"/>
      <c r="J104" s="137">
        <v>0</v>
      </c>
      <c r="K104" s="39"/>
      <c r="L104" s="202"/>
      <c r="M104" s="203"/>
      <c r="N104" s="204" t="s">
        <v>51</v>
      </c>
      <c r="O104" s="203"/>
      <c r="P104" s="203"/>
      <c r="Q104" s="203"/>
      <c r="R104" s="203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6" t="s">
        <v>126</v>
      </c>
      <c r="AZ104" s="203"/>
      <c r="BA104" s="203"/>
      <c r="BB104" s="203"/>
      <c r="BC104" s="203"/>
      <c r="BD104" s="203"/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206" t="s">
        <v>21</v>
      </c>
      <c r="BK104" s="203"/>
      <c r="BL104" s="203"/>
      <c r="BM104" s="203"/>
    </row>
    <row r="105" s="2" customFormat="1" ht="18" customHeight="1">
      <c r="A105" s="37"/>
      <c r="B105" s="38"/>
      <c r="C105" s="39"/>
      <c r="D105" s="143" t="s">
        <v>127</v>
      </c>
      <c r="E105" s="136"/>
      <c r="F105" s="136"/>
      <c r="G105" s="39"/>
      <c r="H105" s="39"/>
      <c r="I105" s="39"/>
      <c r="J105" s="137">
        <v>0</v>
      </c>
      <c r="K105" s="39"/>
      <c r="L105" s="202"/>
      <c r="M105" s="203"/>
      <c r="N105" s="204" t="s">
        <v>51</v>
      </c>
      <c r="O105" s="203"/>
      <c r="P105" s="203"/>
      <c r="Q105" s="203"/>
      <c r="R105" s="203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3"/>
      <c r="AG105" s="203"/>
      <c r="AH105" s="203"/>
      <c r="AI105" s="203"/>
      <c r="AJ105" s="203"/>
      <c r="AK105" s="203"/>
      <c r="AL105" s="203"/>
      <c r="AM105" s="203"/>
      <c r="AN105" s="203"/>
      <c r="AO105" s="203"/>
      <c r="AP105" s="203"/>
      <c r="AQ105" s="203"/>
      <c r="AR105" s="203"/>
      <c r="AS105" s="203"/>
      <c r="AT105" s="203"/>
      <c r="AU105" s="203"/>
      <c r="AV105" s="203"/>
      <c r="AW105" s="203"/>
      <c r="AX105" s="203"/>
      <c r="AY105" s="206" t="s">
        <v>126</v>
      </c>
      <c r="AZ105" s="203"/>
      <c r="BA105" s="203"/>
      <c r="BB105" s="203"/>
      <c r="BC105" s="203"/>
      <c r="BD105" s="203"/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206" t="s">
        <v>21</v>
      </c>
      <c r="BK105" s="203"/>
      <c r="BL105" s="203"/>
      <c r="BM105" s="203"/>
    </row>
    <row r="106" s="2" customFormat="1" ht="18" customHeight="1">
      <c r="A106" s="37"/>
      <c r="B106" s="38"/>
      <c r="C106" s="39"/>
      <c r="D106" s="143" t="s">
        <v>128</v>
      </c>
      <c r="E106" s="136"/>
      <c r="F106" s="136"/>
      <c r="G106" s="39"/>
      <c r="H106" s="39"/>
      <c r="I106" s="39"/>
      <c r="J106" s="137">
        <v>0</v>
      </c>
      <c r="K106" s="39"/>
      <c r="L106" s="202"/>
      <c r="M106" s="203"/>
      <c r="N106" s="204" t="s">
        <v>51</v>
      </c>
      <c r="O106" s="203"/>
      <c r="P106" s="203"/>
      <c r="Q106" s="203"/>
      <c r="R106" s="203"/>
      <c r="S106" s="205"/>
      <c r="T106" s="205"/>
      <c r="U106" s="205"/>
      <c r="V106" s="205"/>
      <c r="W106" s="205"/>
      <c r="X106" s="205"/>
      <c r="Y106" s="205"/>
      <c r="Z106" s="205"/>
      <c r="AA106" s="205"/>
      <c r="AB106" s="205"/>
      <c r="AC106" s="205"/>
      <c r="AD106" s="205"/>
      <c r="AE106" s="205"/>
      <c r="AF106" s="203"/>
      <c r="AG106" s="203"/>
      <c r="AH106" s="203"/>
      <c r="AI106" s="203"/>
      <c r="AJ106" s="203"/>
      <c r="AK106" s="203"/>
      <c r="AL106" s="203"/>
      <c r="AM106" s="203"/>
      <c r="AN106" s="203"/>
      <c r="AO106" s="203"/>
      <c r="AP106" s="203"/>
      <c r="AQ106" s="203"/>
      <c r="AR106" s="203"/>
      <c r="AS106" s="203"/>
      <c r="AT106" s="203"/>
      <c r="AU106" s="203"/>
      <c r="AV106" s="203"/>
      <c r="AW106" s="203"/>
      <c r="AX106" s="203"/>
      <c r="AY106" s="206" t="s">
        <v>126</v>
      </c>
      <c r="AZ106" s="203"/>
      <c r="BA106" s="203"/>
      <c r="BB106" s="203"/>
      <c r="BC106" s="203"/>
      <c r="BD106" s="203"/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206" t="s">
        <v>21</v>
      </c>
      <c r="BK106" s="203"/>
      <c r="BL106" s="203"/>
      <c r="BM106" s="203"/>
    </row>
    <row r="107" s="2" customFormat="1" ht="18" customHeight="1">
      <c r="A107" s="37"/>
      <c r="B107" s="38"/>
      <c r="C107" s="39"/>
      <c r="D107" s="143" t="s">
        <v>129</v>
      </c>
      <c r="E107" s="136"/>
      <c r="F107" s="136"/>
      <c r="G107" s="39"/>
      <c r="H107" s="39"/>
      <c r="I107" s="39"/>
      <c r="J107" s="137">
        <v>0</v>
      </c>
      <c r="K107" s="39"/>
      <c r="L107" s="202"/>
      <c r="M107" s="203"/>
      <c r="N107" s="204" t="s">
        <v>51</v>
      </c>
      <c r="O107" s="203"/>
      <c r="P107" s="203"/>
      <c r="Q107" s="203"/>
      <c r="R107" s="203"/>
      <c r="S107" s="205"/>
      <c r="T107" s="205"/>
      <c r="U107" s="205"/>
      <c r="V107" s="205"/>
      <c r="W107" s="205"/>
      <c r="X107" s="205"/>
      <c r="Y107" s="205"/>
      <c r="Z107" s="205"/>
      <c r="AA107" s="205"/>
      <c r="AB107" s="205"/>
      <c r="AC107" s="205"/>
      <c r="AD107" s="205"/>
      <c r="AE107" s="205"/>
      <c r="AF107" s="203"/>
      <c r="AG107" s="203"/>
      <c r="AH107" s="203"/>
      <c r="AI107" s="203"/>
      <c r="AJ107" s="203"/>
      <c r="AK107" s="203"/>
      <c r="AL107" s="203"/>
      <c r="AM107" s="203"/>
      <c r="AN107" s="203"/>
      <c r="AO107" s="203"/>
      <c r="AP107" s="203"/>
      <c r="AQ107" s="203"/>
      <c r="AR107" s="203"/>
      <c r="AS107" s="203"/>
      <c r="AT107" s="203"/>
      <c r="AU107" s="203"/>
      <c r="AV107" s="203"/>
      <c r="AW107" s="203"/>
      <c r="AX107" s="203"/>
      <c r="AY107" s="206" t="s">
        <v>126</v>
      </c>
      <c r="AZ107" s="203"/>
      <c r="BA107" s="203"/>
      <c r="BB107" s="203"/>
      <c r="BC107" s="203"/>
      <c r="BD107" s="203"/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206" t="s">
        <v>21</v>
      </c>
      <c r="BK107" s="203"/>
      <c r="BL107" s="203"/>
      <c r="BM107" s="203"/>
    </row>
    <row r="108" s="2" customFormat="1" ht="18" customHeight="1">
      <c r="A108" s="37"/>
      <c r="B108" s="38"/>
      <c r="C108" s="39"/>
      <c r="D108" s="143" t="s">
        <v>130</v>
      </c>
      <c r="E108" s="136"/>
      <c r="F108" s="136"/>
      <c r="G108" s="39"/>
      <c r="H108" s="39"/>
      <c r="I108" s="39"/>
      <c r="J108" s="137">
        <v>0</v>
      </c>
      <c r="K108" s="39"/>
      <c r="L108" s="202"/>
      <c r="M108" s="203"/>
      <c r="N108" s="204" t="s">
        <v>51</v>
      </c>
      <c r="O108" s="203"/>
      <c r="P108" s="203"/>
      <c r="Q108" s="203"/>
      <c r="R108" s="203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3"/>
      <c r="AG108" s="203"/>
      <c r="AH108" s="203"/>
      <c r="AI108" s="203"/>
      <c r="AJ108" s="203"/>
      <c r="AK108" s="203"/>
      <c r="AL108" s="203"/>
      <c r="AM108" s="203"/>
      <c r="AN108" s="203"/>
      <c r="AO108" s="203"/>
      <c r="AP108" s="203"/>
      <c r="AQ108" s="203"/>
      <c r="AR108" s="203"/>
      <c r="AS108" s="203"/>
      <c r="AT108" s="203"/>
      <c r="AU108" s="203"/>
      <c r="AV108" s="203"/>
      <c r="AW108" s="203"/>
      <c r="AX108" s="203"/>
      <c r="AY108" s="206" t="s">
        <v>126</v>
      </c>
      <c r="AZ108" s="203"/>
      <c r="BA108" s="203"/>
      <c r="BB108" s="203"/>
      <c r="BC108" s="203"/>
      <c r="BD108" s="203"/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206" t="s">
        <v>21</v>
      </c>
      <c r="BK108" s="203"/>
      <c r="BL108" s="203"/>
      <c r="BM108" s="203"/>
    </row>
    <row r="109" s="2" customFormat="1" ht="18" customHeight="1">
      <c r="A109" s="37"/>
      <c r="B109" s="38"/>
      <c r="C109" s="39"/>
      <c r="D109" s="136" t="s">
        <v>131</v>
      </c>
      <c r="E109" s="39"/>
      <c r="F109" s="39"/>
      <c r="G109" s="39"/>
      <c r="H109" s="39"/>
      <c r="I109" s="39"/>
      <c r="J109" s="137">
        <f>ROUND(J30*T109,2)</f>
        <v>0</v>
      </c>
      <c r="K109" s="39"/>
      <c r="L109" s="202"/>
      <c r="M109" s="203"/>
      <c r="N109" s="204" t="s">
        <v>51</v>
      </c>
      <c r="O109" s="203"/>
      <c r="P109" s="203"/>
      <c r="Q109" s="203"/>
      <c r="R109" s="203"/>
      <c r="S109" s="205"/>
      <c r="T109" s="205"/>
      <c r="U109" s="205"/>
      <c r="V109" s="205"/>
      <c r="W109" s="205"/>
      <c r="X109" s="205"/>
      <c r="Y109" s="205"/>
      <c r="Z109" s="205"/>
      <c r="AA109" s="205"/>
      <c r="AB109" s="205"/>
      <c r="AC109" s="205"/>
      <c r="AD109" s="205"/>
      <c r="AE109" s="205"/>
      <c r="AF109" s="203"/>
      <c r="AG109" s="203"/>
      <c r="AH109" s="203"/>
      <c r="AI109" s="203"/>
      <c r="AJ109" s="203"/>
      <c r="AK109" s="203"/>
      <c r="AL109" s="203"/>
      <c r="AM109" s="203"/>
      <c r="AN109" s="203"/>
      <c r="AO109" s="203"/>
      <c r="AP109" s="203"/>
      <c r="AQ109" s="203"/>
      <c r="AR109" s="203"/>
      <c r="AS109" s="203"/>
      <c r="AT109" s="203"/>
      <c r="AU109" s="203"/>
      <c r="AV109" s="203"/>
      <c r="AW109" s="203"/>
      <c r="AX109" s="203"/>
      <c r="AY109" s="206" t="s">
        <v>132</v>
      </c>
      <c r="AZ109" s="203"/>
      <c r="BA109" s="203"/>
      <c r="BB109" s="203"/>
      <c r="BC109" s="203"/>
      <c r="BD109" s="203"/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206" t="s">
        <v>21</v>
      </c>
      <c r="BK109" s="203"/>
      <c r="BL109" s="203"/>
      <c r="BM109" s="203"/>
    </row>
    <row r="110" s="2" customForma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9.28" customHeight="1">
      <c r="A111" s="37"/>
      <c r="B111" s="38"/>
      <c r="C111" s="147" t="s">
        <v>110</v>
      </c>
      <c r="D111" s="148"/>
      <c r="E111" s="148"/>
      <c r="F111" s="148"/>
      <c r="G111" s="148"/>
      <c r="H111" s="148"/>
      <c r="I111" s="148"/>
      <c r="J111" s="149">
        <f>ROUND(J96+J103,2)</f>
        <v>0</v>
      </c>
      <c r="K111" s="14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0" t="s">
        <v>133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29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6.25" customHeight="1">
      <c r="A120" s="37"/>
      <c r="B120" s="38"/>
      <c r="C120" s="39"/>
      <c r="D120" s="39"/>
      <c r="E120" s="190" t="str">
        <f>E7</f>
        <v>Oprava rozvodu elektrické energie v úseku Kopřivnice - Štramberk - 2.etapa</v>
      </c>
      <c r="F120" s="29"/>
      <c r="G120" s="29"/>
      <c r="H120" s="2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9" t="s">
        <v>112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30" customHeight="1">
      <c r="A122" s="37"/>
      <c r="B122" s="38"/>
      <c r="C122" s="39"/>
      <c r="D122" s="39"/>
      <c r="E122" s="75" t="str">
        <f>E9</f>
        <v>03-SO01 - VRN - úsek mezi STS Kopřivnice n.n. a STS Kopřivnice os.n.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9" t="s">
        <v>22</v>
      </c>
      <c r="D124" s="39"/>
      <c r="E124" s="39"/>
      <c r="F124" s="24" t="str">
        <f>F12</f>
        <v xml:space="preserve"> </v>
      </c>
      <c r="G124" s="39"/>
      <c r="H124" s="39"/>
      <c r="I124" s="29" t="s">
        <v>24</v>
      </c>
      <c r="J124" s="78" t="str">
        <f>IF(J12="","",J12)</f>
        <v>30. 8. 2019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29" t="s">
        <v>28</v>
      </c>
      <c r="D126" s="39"/>
      <c r="E126" s="39"/>
      <c r="F126" s="24" t="str">
        <f>E15</f>
        <v>Správa železnic s.o., OŘ Ostrava</v>
      </c>
      <c r="G126" s="39"/>
      <c r="H126" s="39"/>
      <c r="I126" s="29" t="s">
        <v>36</v>
      </c>
      <c r="J126" s="33" t="str">
        <f>E21</f>
        <v>SB projekt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29" t="s">
        <v>34</v>
      </c>
      <c r="D127" s="39"/>
      <c r="E127" s="39"/>
      <c r="F127" s="24" t="str">
        <f>IF(E18="","",E18)</f>
        <v>Vyplň údaj</v>
      </c>
      <c r="G127" s="39"/>
      <c r="H127" s="39"/>
      <c r="I127" s="29" t="s">
        <v>41</v>
      </c>
      <c r="J127" s="33" t="str">
        <f>E24</f>
        <v>Ivo Černý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0" customFormat="1" ht="29.28" customHeight="1">
      <c r="A129" s="208"/>
      <c r="B129" s="209"/>
      <c r="C129" s="210" t="s">
        <v>134</v>
      </c>
      <c r="D129" s="211" t="s">
        <v>71</v>
      </c>
      <c r="E129" s="211" t="s">
        <v>67</v>
      </c>
      <c r="F129" s="211" t="s">
        <v>68</v>
      </c>
      <c r="G129" s="211" t="s">
        <v>135</v>
      </c>
      <c r="H129" s="211" t="s">
        <v>136</v>
      </c>
      <c r="I129" s="211" t="s">
        <v>137</v>
      </c>
      <c r="J129" s="211" t="s">
        <v>117</v>
      </c>
      <c r="K129" s="212" t="s">
        <v>138</v>
      </c>
      <c r="L129" s="213"/>
      <c r="M129" s="99" t="s">
        <v>1</v>
      </c>
      <c r="N129" s="100" t="s">
        <v>50</v>
      </c>
      <c r="O129" s="100" t="s">
        <v>139</v>
      </c>
      <c r="P129" s="100" t="s">
        <v>140</v>
      </c>
      <c r="Q129" s="100" t="s">
        <v>141</v>
      </c>
      <c r="R129" s="100" t="s">
        <v>142</v>
      </c>
      <c r="S129" s="100" t="s">
        <v>143</v>
      </c>
      <c r="T129" s="101" t="s">
        <v>144</v>
      </c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</row>
    <row r="130" s="2" customFormat="1" ht="22.8" customHeight="1">
      <c r="A130" s="37"/>
      <c r="B130" s="38"/>
      <c r="C130" s="106" t="s">
        <v>145</v>
      </c>
      <c r="D130" s="39"/>
      <c r="E130" s="39"/>
      <c r="F130" s="39"/>
      <c r="G130" s="39"/>
      <c r="H130" s="39"/>
      <c r="I130" s="39"/>
      <c r="J130" s="214">
        <f>BK130</f>
        <v>0</v>
      </c>
      <c r="K130" s="39"/>
      <c r="L130" s="40"/>
      <c r="M130" s="102"/>
      <c r="N130" s="215"/>
      <c r="O130" s="103"/>
      <c r="P130" s="216">
        <f>P131</f>
        <v>0</v>
      </c>
      <c r="Q130" s="103"/>
      <c r="R130" s="216">
        <f>R131</f>
        <v>0</v>
      </c>
      <c r="S130" s="103"/>
      <c r="T130" s="217">
        <f>T131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4" t="s">
        <v>85</v>
      </c>
      <c r="AU130" s="14" t="s">
        <v>119</v>
      </c>
      <c r="BK130" s="218">
        <f>BK131</f>
        <v>0</v>
      </c>
    </row>
    <row r="131" s="11" customFormat="1" ht="25.92" customHeight="1">
      <c r="A131" s="11"/>
      <c r="B131" s="219"/>
      <c r="C131" s="220"/>
      <c r="D131" s="221" t="s">
        <v>85</v>
      </c>
      <c r="E131" s="222" t="s">
        <v>126</v>
      </c>
      <c r="F131" s="222" t="s">
        <v>460</v>
      </c>
      <c r="G131" s="220"/>
      <c r="H131" s="220"/>
      <c r="I131" s="223"/>
      <c r="J131" s="224">
        <f>BK131</f>
        <v>0</v>
      </c>
      <c r="K131" s="220"/>
      <c r="L131" s="225"/>
      <c r="M131" s="226"/>
      <c r="N131" s="227"/>
      <c r="O131" s="227"/>
      <c r="P131" s="228">
        <f>P132+P136+P139</f>
        <v>0</v>
      </c>
      <c r="Q131" s="227"/>
      <c r="R131" s="228">
        <f>R132+R136+R139</f>
        <v>0</v>
      </c>
      <c r="S131" s="227"/>
      <c r="T131" s="229">
        <f>T132+T136+T139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30" t="s">
        <v>166</v>
      </c>
      <c r="AT131" s="231" t="s">
        <v>85</v>
      </c>
      <c r="AU131" s="231" t="s">
        <v>86</v>
      </c>
      <c r="AY131" s="230" t="s">
        <v>147</v>
      </c>
      <c r="BK131" s="232">
        <f>BK132+BK136+BK139</f>
        <v>0</v>
      </c>
    </row>
    <row r="132" s="11" customFormat="1" ht="22.8" customHeight="1">
      <c r="A132" s="11"/>
      <c r="B132" s="219"/>
      <c r="C132" s="220"/>
      <c r="D132" s="221" t="s">
        <v>85</v>
      </c>
      <c r="E132" s="266" t="s">
        <v>461</v>
      </c>
      <c r="F132" s="266" t="s">
        <v>462</v>
      </c>
      <c r="G132" s="220"/>
      <c r="H132" s="220"/>
      <c r="I132" s="223"/>
      <c r="J132" s="267">
        <f>BK132</f>
        <v>0</v>
      </c>
      <c r="K132" s="220"/>
      <c r="L132" s="225"/>
      <c r="M132" s="226"/>
      <c r="N132" s="227"/>
      <c r="O132" s="227"/>
      <c r="P132" s="228">
        <f>SUM(P133:P135)</f>
        <v>0</v>
      </c>
      <c r="Q132" s="227"/>
      <c r="R132" s="228">
        <f>SUM(R133:R135)</f>
        <v>0</v>
      </c>
      <c r="S132" s="227"/>
      <c r="T132" s="229">
        <f>SUM(T133:T135)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30" t="s">
        <v>166</v>
      </c>
      <c r="AT132" s="231" t="s">
        <v>85</v>
      </c>
      <c r="AU132" s="231" t="s">
        <v>21</v>
      </c>
      <c r="AY132" s="230" t="s">
        <v>147</v>
      </c>
      <c r="BK132" s="232">
        <f>SUM(BK133:BK135)</f>
        <v>0</v>
      </c>
    </row>
    <row r="133" s="2" customFormat="1" ht="16.5" customHeight="1">
      <c r="A133" s="37"/>
      <c r="B133" s="38"/>
      <c r="C133" s="233" t="s">
        <v>21</v>
      </c>
      <c r="D133" s="233" t="s">
        <v>148</v>
      </c>
      <c r="E133" s="234" t="s">
        <v>463</v>
      </c>
      <c r="F133" s="235" t="s">
        <v>464</v>
      </c>
      <c r="G133" s="236" t="s">
        <v>465</v>
      </c>
      <c r="H133" s="237">
        <v>1</v>
      </c>
      <c r="I133" s="238"/>
      <c r="J133" s="239">
        <f>ROUND(I133*H133,2)</f>
        <v>0</v>
      </c>
      <c r="K133" s="235" t="s">
        <v>152</v>
      </c>
      <c r="L133" s="40"/>
      <c r="M133" s="240" t="s">
        <v>1</v>
      </c>
      <c r="N133" s="241" t="s">
        <v>51</v>
      </c>
      <c r="O133" s="90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4" t="s">
        <v>466</v>
      </c>
      <c r="AT133" s="244" t="s">
        <v>148</v>
      </c>
      <c r="AU133" s="244" t="s">
        <v>95</v>
      </c>
      <c r="AY133" s="14" t="s">
        <v>147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4" t="s">
        <v>21</v>
      </c>
      <c r="BK133" s="142">
        <f>ROUND(I133*H133,2)</f>
        <v>0</v>
      </c>
      <c r="BL133" s="14" t="s">
        <v>466</v>
      </c>
      <c r="BM133" s="244" t="s">
        <v>467</v>
      </c>
    </row>
    <row r="134" s="2" customFormat="1" ht="16.5" customHeight="1">
      <c r="A134" s="37"/>
      <c r="B134" s="38"/>
      <c r="C134" s="233" t="s">
        <v>95</v>
      </c>
      <c r="D134" s="233" t="s">
        <v>148</v>
      </c>
      <c r="E134" s="234" t="s">
        <v>468</v>
      </c>
      <c r="F134" s="235" t="s">
        <v>469</v>
      </c>
      <c r="G134" s="236" t="s">
        <v>465</v>
      </c>
      <c r="H134" s="237">
        <v>1</v>
      </c>
      <c r="I134" s="238"/>
      <c r="J134" s="239">
        <f>ROUND(I134*H134,2)</f>
        <v>0</v>
      </c>
      <c r="K134" s="235" t="s">
        <v>152</v>
      </c>
      <c r="L134" s="40"/>
      <c r="M134" s="240" t="s">
        <v>1</v>
      </c>
      <c r="N134" s="241" t="s">
        <v>51</v>
      </c>
      <c r="O134" s="90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4" t="s">
        <v>466</v>
      </c>
      <c r="AT134" s="244" t="s">
        <v>148</v>
      </c>
      <c r="AU134" s="244" t="s">
        <v>95</v>
      </c>
      <c r="AY134" s="14" t="s">
        <v>147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4" t="s">
        <v>21</v>
      </c>
      <c r="BK134" s="142">
        <f>ROUND(I134*H134,2)</f>
        <v>0</v>
      </c>
      <c r="BL134" s="14" t="s">
        <v>466</v>
      </c>
      <c r="BM134" s="244" t="s">
        <v>470</v>
      </c>
    </row>
    <row r="135" s="2" customFormat="1" ht="16.5" customHeight="1">
      <c r="A135" s="37"/>
      <c r="B135" s="38"/>
      <c r="C135" s="233" t="s">
        <v>158</v>
      </c>
      <c r="D135" s="233" t="s">
        <v>148</v>
      </c>
      <c r="E135" s="234" t="s">
        <v>471</v>
      </c>
      <c r="F135" s="235" t="s">
        <v>472</v>
      </c>
      <c r="G135" s="236" t="s">
        <v>465</v>
      </c>
      <c r="H135" s="237">
        <v>1</v>
      </c>
      <c r="I135" s="238"/>
      <c r="J135" s="239">
        <f>ROUND(I135*H135,2)</f>
        <v>0</v>
      </c>
      <c r="K135" s="235" t="s">
        <v>152</v>
      </c>
      <c r="L135" s="40"/>
      <c r="M135" s="240" t="s">
        <v>1</v>
      </c>
      <c r="N135" s="241" t="s">
        <v>51</v>
      </c>
      <c r="O135" s="90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4" t="s">
        <v>466</v>
      </c>
      <c r="AT135" s="244" t="s">
        <v>148</v>
      </c>
      <c r="AU135" s="244" t="s">
        <v>95</v>
      </c>
      <c r="AY135" s="14" t="s">
        <v>147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4" t="s">
        <v>21</v>
      </c>
      <c r="BK135" s="142">
        <f>ROUND(I135*H135,2)</f>
        <v>0</v>
      </c>
      <c r="BL135" s="14" t="s">
        <v>466</v>
      </c>
      <c r="BM135" s="244" t="s">
        <v>473</v>
      </c>
    </row>
    <row r="136" s="11" customFormat="1" ht="22.8" customHeight="1">
      <c r="A136" s="11"/>
      <c r="B136" s="219"/>
      <c r="C136" s="220"/>
      <c r="D136" s="221" t="s">
        <v>85</v>
      </c>
      <c r="E136" s="266" t="s">
        <v>474</v>
      </c>
      <c r="F136" s="266" t="s">
        <v>125</v>
      </c>
      <c r="G136" s="220"/>
      <c r="H136" s="220"/>
      <c r="I136" s="223"/>
      <c r="J136" s="267">
        <f>BK136</f>
        <v>0</v>
      </c>
      <c r="K136" s="220"/>
      <c r="L136" s="225"/>
      <c r="M136" s="226"/>
      <c r="N136" s="227"/>
      <c r="O136" s="227"/>
      <c r="P136" s="228">
        <f>SUM(P137:P138)</f>
        <v>0</v>
      </c>
      <c r="Q136" s="227"/>
      <c r="R136" s="228">
        <f>SUM(R137:R138)</f>
        <v>0</v>
      </c>
      <c r="S136" s="227"/>
      <c r="T136" s="229">
        <f>SUM(T137:T138)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30" t="s">
        <v>166</v>
      </c>
      <c r="AT136" s="231" t="s">
        <v>85</v>
      </c>
      <c r="AU136" s="231" t="s">
        <v>21</v>
      </c>
      <c r="AY136" s="230" t="s">
        <v>147</v>
      </c>
      <c r="BK136" s="232">
        <f>SUM(BK137:BK138)</f>
        <v>0</v>
      </c>
    </row>
    <row r="137" s="2" customFormat="1" ht="16.5" customHeight="1">
      <c r="A137" s="37"/>
      <c r="B137" s="38"/>
      <c r="C137" s="233" t="s">
        <v>153</v>
      </c>
      <c r="D137" s="233" t="s">
        <v>148</v>
      </c>
      <c r="E137" s="234" t="s">
        <v>475</v>
      </c>
      <c r="F137" s="235" t="s">
        <v>476</v>
      </c>
      <c r="G137" s="236" t="s">
        <v>465</v>
      </c>
      <c r="H137" s="237">
        <v>1</v>
      </c>
      <c r="I137" s="238"/>
      <c r="J137" s="239">
        <f>ROUND(I137*H137,2)</f>
        <v>0</v>
      </c>
      <c r="K137" s="235" t="s">
        <v>152</v>
      </c>
      <c r="L137" s="40"/>
      <c r="M137" s="240" t="s">
        <v>1</v>
      </c>
      <c r="N137" s="241" t="s">
        <v>51</v>
      </c>
      <c r="O137" s="90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4" t="s">
        <v>466</v>
      </c>
      <c r="AT137" s="244" t="s">
        <v>148</v>
      </c>
      <c r="AU137" s="244" t="s">
        <v>95</v>
      </c>
      <c r="AY137" s="14" t="s">
        <v>147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4" t="s">
        <v>21</v>
      </c>
      <c r="BK137" s="142">
        <f>ROUND(I137*H137,2)</f>
        <v>0</v>
      </c>
      <c r="BL137" s="14" t="s">
        <v>466</v>
      </c>
      <c r="BM137" s="244" t="s">
        <v>477</v>
      </c>
    </row>
    <row r="138" s="2" customFormat="1" ht="16.5" customHeight="1">
      <c r="A138" s="37"/>
      <c r="B138" s="38"/>
      <c r="C138" s="233" t="s">
        <v>166</v>
      </c>
      <c r="D138" s="233" t="s">
        <v>148</v>
      </c>
      <c r="E138" s="234" t="s">
        <v>478</v>
      </c>
      <c r="F138" s="235" t="s">
        <v>479</v>
      </c>
      <c r="G138" s="236" t="s">
        <v>465</v>
      </c>
      <c r="H138" s="237">
        <v>1</v>
      </c>
      <c r="I138" s="238"/>
      <c r="J138" s="239">
        <f>ROUND(I138*H138,2)</f>
        <v>0</v>
      </c>
      <c r="K138" s="235" t="s">
        <v>152</v>
      </c>
      <c r="L138" s="40"/>
      <c r="M138" s="240" t="s">
        <v>1</v>
      </c>
      <c r="N138" s="241" t="s">
        <v>51</v>
      </c>
      <c r="O138" s="90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4" t="s">
        <v>466</v>
      </c>
      <c r="AT138" s="244" t="s">
        <v>148</v>
      </c>
      <c r="AU138" s="244" t="s">
        <v>95</v>
      </c>
      <c r="AY138" s="14" t="s">
        <v>147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4" t="s">
        <v>21</v>
      </c>
      <c r="BK138" s="142">
        <f>ROUND(I138*H138,2)</f>
        <v>0</v>
      </c>
      <c r="BL138" s="14" t="s">
        <v>466</v>
      </c>
      <c r="BM138" s="244" t="s">
        <v>480</v>
      </c>
    </row>
    <row r="139" s="11" customFormat="1" ht="22.8" customHeight="1">
      <c r="A139" s="11"/>
      <c r="B139" s="219"/>
      <c r="C139" s="220"/>
      <c r="D139" s="221" t="s">
        <v>85</v>
      </c>
      <c r="E139" s="266" t="s">
        <v>481</v>
      </c>
      <c r="F139" s="266" t="s">
        <v>482</v>
      </c>
      <c r="G139" s="220"/>
      <c r="H139" s="220"/>
      <c r="I139" s="223"/>
      <c r="J139" s="267">
        <f>BK139</f>
        <v>0</v>
      </c>
      <c r="K139" s="220"/>
      <c r="L139" s="225"/>
      <c r="M139" s="226"/>
      <c r="N139" s="227"/>
      <c r="O139" s="227"/>
      <c r="P139" s="228">
        <f>P140</f>
        <v>0</v>
      </c>
      <c r="Q139" s="227"/>
      <c r="R139" s="228">
        <f>R140</f>
        <v>0</v>
      </c>
      <c r="S139" s="227"/>
      <c r="T139" s="229">
        <f>T140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30" t="s">
        <v>166</v>
      </c>
      <c r="AT139" s="231" t="s">
        <v>85</v>
      </c>
      <c r="AU139" s="231" t="s">
        <v>21</v>
      </c>
      <c r="AY139" s="230" t="s">
        <v>147</v>
      </c>
      <c r="BK139" s="232">
        <f>BK140</f>
        <v>0</v>
      </c>
    </row>
    <row r="140" s="2" customFormat="1" ht="16.5" customHeight="1">
      <c r="A140" s="37"/>
      <c r="B140" s="38"/>
      <c r="C140" s="233" t="s">
        <v>161</v>
      </c>
      <c r="D140" s="233" t="s">
        <v>148</v>
      </c>
      <c r="E140" s="234" t="s">
        <v>483</v>
      </c>
      <c r="F140" s="235" t="s">
        <v>484</v>
      </c>
      <c r="G140" s="236" t="s">
        <v>465</v>
      </c>
      <c r="H140" s="237">
        <v>1</v>
      </c>
      <c r="I140" s="238"/>
      <c r="J140" s="239">
        <f>ROUND(I140*H140,2)</f>
        <v>0</v>
      </c>
      <c r="K140" s="235" t="s">
        <v>152</v>
      </c>
      <c r="L140" s="40"/>
      <c r="M140" s="255" t="s">
        <v>1</v>
      </c>
      <c r="N140" s="256" t="s">
        <v>51</v>
      </c>
      <c r="O140" s="257"/>
      <c r="P140" s="258">
        <f>O140*H140</f>
        <v>0</v>
      </c>
      <c r="Q140" s="258">
        <v>0</v>
      </c>
      <c r="R140" s="258">
        <f>Q140*H140</f>
        <v>0</v>
      </c>
      <c r="S140" s="258">
        <v>0</v>
      </c>
      <c r="T140" s="25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4" t="s">
        <v>466</v>
      </c>
      <c r="AT140" s="244" t="s">
        <v>148</v>
      </c>
      <c r="AU140" s="244" t="s">
        <v>95</v>
      </c>
      <c r="AY140" s="14" t="s">
        <v>147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4" t="s">
        <v>21</v>
      </c>
      <c r="BK140" s="142">
        <f>ROUND(I140*H140,2)</f>
        <v>0</v>
      </c>
      <c r="BL140" s="14" t="s">
        <v>466</v>
      </c>
      <c r="BM140" s="244" t="s">
        <v>485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40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cIfNZJk0bLxuhxOrEdkzS76inX56zucaXmmOlaF6sq3FZZE0g1qoUY3LKK2FWESAToGYHP9it0pNhLSbyWUZxQ==" hashValue="IYiorSUDVqCDhxC47EcZFql38dAQ7y1zYSStBoLSuAXA3w2UNz/rycfxOq+Ok5COkBplElEJZ34J5HMlCDgI8g==" algorithmName="SHA-512" password="CC35"/>
  <autoFilter ref="C129:K140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LAPTOP-HR66LVUF\NEEDforSPEED</dc:creator>
  <cp:lastModifiedBy>LAPTOP-HR66LVUF\NEEDforSPEED</cp:lastModifiedBy>
  <dcterms:created xsi:type="dcterms:W3CDTF">2023-08-29T10:52:27Z</dcterms:created>
  <dcterms:modified xsi:type="dcterms:W3CDTF">2023-08-29T10:52:34Z</dcterms:modified>
</cp:coreProperties>
</file>